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brr\Downloads\"/>
    </mc:Choice>
  </mc:AlternateContent>
  <xr:revisionPtr revIDLastSave="0" documentId="13_ncr:1_{DA349CF3-C731-438E-A3B1-987DB88F2651}" xr6:coauthVersionLast="47" xr6:coauthVersionMax="47" xr10:uidLastSave="{00000000-0000-0000-0000-000000000000}"/>
  <bookViews>
    <workbookView xWindow="30750" yWindow="1695" windowWidth="26265" windowHeight="14610" xr2:uid="{00000000-000D-0000-FFFF-FFFF00000000}"/>
  </bookViews>
  <sheets>
    <sheet name="Partie 1 - INFOS_GENERALES" sheetId="2" r:id="rId1"/>
    <sheet name="Partie 2 - INFOS_PAR_PARAMETRES" sheetId="3" r:id="rId2"/>
    <sheet name="Partie 3 - INFOS_SUBSTANCES" sheetId="6" r:id="rId3"/>
    <sheet name="INFOS_SUBSTANCES_detaillées" sheetId="5" state="hidden" r:id="rId4"/>
    <sheet name="Compartiments" sheetId="7" state="hidden" r:id="rId5"/>
    <sheet name="Feuil1" sheetId="4" state="hidden" r:id="rId6"/>
  </sheets>
  <definedNames>
    <definedName name="_xlnm._FilterDatabase" localSheetId="3" hidden="1">INFOS_SUBSTANCES_detaillées!$A$4:$M$124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" l="1"/>
  <c r="F29" i="3"/>
  <c r="I29" i="3"/>
  <c r="J29" i="3"/>
  <c r="L29" i="3"/>
  <c r="S29" i="3" s="1"/>
  <c r="M29" i="3"/>
  <c r="N29" i="3"/>
  <c r="E30" i="3"/>
  <c r="F30" i="3"/>
  <c r="I30" i="3"/>
  <c r="J30" i="3"/>
  <c r="L30" i="3"/>
  <c r="T30" i="3" s="1"/>
  <c r="M30" i="3"/>
  <c r="N30" i="3"/>
  <c r="E31" i="3"/>
  <c r="F31" i="3"/>
  <c r="I31" i="3"/>
  <c r="J31" i="3"/>
  <c r="L31" i="3"/>
  <c r="AB31" i="3" s="1"/>
  <c r="M31" i="3"/>
  <c r="N31" i="3"/>
  <c r="E32" i="3"/>
  <c r="F32" i="3"/>
  <c r="I32" i="3"/>
  <c r="J32" i="3"/>
  <c r="L32" i="3"/>
  <c r="X32" i="3" s="1"/>
  <c r="M32" i="3"/>
  <c r="N32" i="3"/>
  <c r="E33" i="3"/>
  <c r="F33" i="3"/>
  <c r="I33" i="3"/>
  <c r="J33" i="3"/>
  <c r="L33" i="3"/>
  <c r="Y33" i="3" s="1"/>
  <c r="M33" i="3"/>
  <c r="N33" i="3"/>
  <c r="N28" i="3"/>
  <c r="D23" i="6"/>
  <c r="D22" i="6"/>
  <c r="D14" i="6"/>
  <c r="D21" i="6"/>
  <c r="D20" i="6"/>
  <c r="L28" i="3"/>
  <c r="M28" i="3"/>
  <c r="S33" i="3" l="1"/>
  <c r="R33" i="3"/>
  <c r="Z33" i="3" s="1"/>
  <c r="R29" i="3"/>
  <c r="Z29" i="3" s="1"/>
  <c r="AC32" i="3"/>
  <c r="AA31" i="3"/>
  <c r="AA32" i="3"/>
  <c r="R32" i="3"/>
  <c r="Z32" i="3" s="1"/>
  <c r="Y30" i="3"/>
  <c r="AB30" i="3"/>
  <c r="AC29" i="3"/>
  <c r="Y32" i="3"/>
  <c r="AA30" i="3"/>
  <c r="AC33" i="3"/>
  <c r="X30" i="3"/>
  <c r="AA29" i="3"/>
  <c r="T32" i="3"/>
  <c r="AE32" i="3" s="1"/>
  <c r="AD30" i="3"/>
  <c r="S30" i="3"/>
  <c r="R30" i="3"/>
  <c r="Z30" i="3" s="1"/>
  <c r="AD29" i="3"/>
  <c r="AD33" i="3"/>
  <c r="AC31" i="3"/>
  <c r="AB33" i="3"/>
  <c r="AC30" i="3"/>
  <c r="AB29" i="3"/>
  <c r="AA33" i="3"/>
  <c r="Y31" i="3"/>
  <c r="X33" i="3"/>
  <c r="T33" i="3"/>
  <c r="AE33" i="3" s="1"/>
  <c r="AE30" i="3"/>
  <c r="AD32" i="3"/>
  <c r="S32" i="3"/>
  <c r="X31" i="3"/>
  <c r="T31" i="3"/>
  <c r="AE31" i="3" s="1"/>
  <c r="AB32" i="3"/>
  <c r="AD31" i="3"/>
  <c r="S31" i="3"/>
  <c r="R31" i="3"/>
  <c r="Z31" i="3" s="1"/>
  <c r="Y29" i="3"/>
  <c r="X29" i="3"/>
  <c r="T29" i="3"/>
  <c r="AE29" i="3" s="1"/>
  <c r="D19" i="6"/>
  <c r="D18" i="6"/>
  <c r="D17" i="6"/>
  <c r="D16" i="6"/>
  <c r="D15" i="6"/>
  <c r="D13" i="6"/>
  <c r="D12" i="6"/>
  <c r="D11" i="6"/>
  <c r="D10" i="6"/>
  <c r="B13" i="3"/>
  <c r="E43" i="2"/>
  <c r="E42" i="2"/>
  <c r="B7" i="3"/>
  <c r="B17" i="3"/>
  <c r="B9" i="3"/>
  <c r="B10" i="3"/>
  <c r="B11" i="3"/>
  <c r="B12" i="3"/>
  <c r="B14" i="3"/>
  <c r="B15" i="3"/>
  <c r="B16" i="3"/>
  <c r="B8" i="3"/>
  <c r="B6" i="3"/>
  <c r="B5" i="3"/>
  <c r="T28" i="3"/>
  <c r="E46" i="2"/>
  <c r="S28" i="3" s="1"/>
  <c r="E45" i="2"/>
  <c r="R28" i="3" s="1"/>
  <c r="E47" i="2"/>
  <c r="Y28" i="3"/>
  <c r="X28" i="3"/>
  <c r="E28" i="3"/>
  <c r="F28" i="3"/>
  <c r="I28" i="3"/>
  <c r="J28" i="3"/>
  <c r="AD28" i="3" s="1"/>
  <c r="AC28" i="3" l="1"/>
  <c r="AA28" i="3"/>
  <c r="AB28" i="3"/>
  <c r="Z28" i="3"/>
  <c r="AE28" i="3"/>
</calcChain>
</file>

<file path=xl/sharedStrings.xml><?xml version="1.0" encoding="utf-8"?>
<sst xmlns="http://schemas.openxmlformats.org/spreadsheetml/2006/main" count="1564" uniqueCount="473">
  <si>
    <t>Camont</t>
  </si>
  <si>
    <t>m3/j</t>
  </si>
  <si>
    <t>µg/L</t>
  </si>
  <si>
    <t>g/j</t>
  </si>
  <si>
    <t>sans unité</t>
  </si>
  <si>
    <t>Jan</t>
  </si>
  <si>
    <t>Fev</t>
  </si>
  <si>
    <t>Mars</t>
  </si>
  <si>
    <t>Avril</t>
  </si>
  <si>
    <t>Mai</t>
  </si>
  <si>
    <t>Juin</t>
  </si>
  <si>
    <t>Sept</t>
  </si>
  <si>
    <t>Oct</t>
  </si>
  <si>
    <t>Nov</t>
  </si>
  <si>
    <t>Dec</t>
  </si>
  <si>
    <t>Août</t>
  </si>
  <si>
    <t>QMNA5_futur</t>
  </si>
  <si>
    <t>Liste des PARAMETRES à analyser dans le cadre de l'étude d'acceptabilité milieu</t>
  </si>
  <si>
    <t>Niveau 1 = impact en situation sévère (rejet maximal en situation d'étiage)</t>
  </si>
  <si>
    <t>QMNA5_amont</t>
  </si>
  <si>
    <t>Qaval_max_futur</t>
  </si>
  <si>
    <t>Année correspondante</t>
  </si>
  <si>
    <t>Nom de la station de mesure prise comme référence</t>
  </si>
  <si>
    <t>Qamont_moy_mens</t>
  </si>
  <si>
    <t>Amont</t>
  </si>
  <si>
    <t>Aval</t>
  </si>
  <si>
    <t>Après projet</t>
  </si>
  <si>
    <t>Niveau 1_futur = impact en situation sévère FUTURE avec baisse du QMNa5 de 10% (rejet maximal en situation d'étiage futur)</t>
  </si>
  <si>
    <t>Diagnostic/ flux estimés</t>
  </si>
  <si>
    <t>REJETS DE L'ENTREPRISE</t>
  </si>
  <si>
    <t>Avant projet</t>
  </si>
  <si>
    <t>Production journalière correspondante avant projet</t>
  </si>
  <si>
    <t>avant projet</t>
  </si>
  <si>
    <t>après projet</t>
  </si>
  <si>
    <t>Production journalière prévisionnelle correspondante</t>
  </si>
  <si>
    <t>Débit en aval immédiat du rejet à l'étiage avec rejet maximal avant projet</t>
  </si>
  <si>
    <t>Débit en aval immédiat du rejet à l'étiage avec rejet moyen avant projet</t>
  </si>
  <si>
    <t>Débit étiage du cours d'eau à l'amont immédiat du rejet de l'entreprise</t>
  </si>
  <si>
    <t>Débit moyen journalier du rejet de l'entreprise</t>
  </si>
  <si>
    <t xml:space="preserve">Débit maximal du rejet de l'entreprise </t>
  </si>
  <si>
    <t>Débit moyen journalier du rejet de l'entreprise avant projet</t>
  </si>
  <si>
    <t>Nom de la station de mesure</t>
  </si>
  <si>
    <t>Concentration max rejetée avant projet</t>
  </si>
  <si>
    <t>Données théoriques</t>
  </si>
  <si>
    <t>Données mesurées</t>
  </si>
  <si>
    <t>Qrejet_max_avt</t>
  </si>
  <si>
    <t>Qrejet_moy_avt</t>
  </si>
  <si>
    <t>Qrejet_max_ap</t>
  </si>
  <si>
    <t>Qrejet_moy_ap</t>
  </si>
  <si>
    <t>Qaval_max_avt</t>
  </si>
  <si>
    <t>Qaval_moy_avt</t>
  </si>
  <si>
    <t>Qaval_max_ap</t>
  </si>
  <si>
    <t>Débit en aval immédiat du rejet à l'étiage avec rejet moyen après projet</t>
  </si>
  <si>
    <t>Qaval_moy_ap</t>
  </si>
  <si>
    <t>Qaval_moy_mens_ap</t>
  </si>
  <si>
    <t>Crejet_max_avt</t>
  </si>
  <si>
    <t xml:space="preserve"> Crejet_moy_avt</t>
  </si>
  <si>
    <t>Concentration moyenne rejetée avant projet</t>
  </si>
  <si>
    <t>Flux moyen journalier rejeté par le site avant projet</t>
  </si>
  <si>
    <t>MILIEU RÉCEPTEUR</t>
  </si>
  <si>
    <t>en amont</t>
  </si>
  <si>
    <t>en aval immédiat du rejet</t>
  </si>
  <si>
    <t>En aval immédiat du point de rejet de l'entreprise</t>
  </si>
  <si>
    <t>Le flux maximal rejeté envisagé par le projet est-il admissible par la masse d'eau au regard de l'ensemble des rejets sur la masse d'eau?</t>
  </si>
  <si>
    <t>Le flux maximal rejeté envisagé par le projet est-il admissible par le milieu récepteur au droit du rejet, au regard de l'ensemble des rejets en amont de l'entreprise?</t>
  </si>
  <si>
    <t>Sans unité</t>
  </si>
  <si>
    <r>
      <t xml:space="preserve">Flux max autorisés cumulés tenant compte des rejets de l’ensemble des contributeurs situés en amont du rejet de l'entreprise si disponibles (hors entreprise porteuse de l'étude) </t>
    </r>
    <r>
      <rPr>
        <b/>
        <i/>
        <sz val="8"/>
        <color theme="1"/>
        <rFont val="Arial"/>
        <family val="2"/>
      </rPr>
      <t>- donnée théorique</t>
    </r>
  </si>
  <si>
    <r>
      <t xml:space="preserve">Flux max mesurés cumulés tenant compte des rejets de l'ensemble des contributeurs situés en amont du rejet de l'entreprise </t>
    </r>
    <r>
      <rPr>
        <b/>
        <i/>
        <sz val="8"/>
        <color theme="1"/>
        <rFont val="Arial"/>
        <family val="2"/>
      </rPr>
      <t>- donnée mesurée</t>
    </r>
  </si>
  <si>
    <t>AUTRES REJETS QUE CEUX DE L'ENTREPRISE 
DANS LA MASSE D'EAU</t>
  </si>
  <si>
    <t xml:space="preserve">Flux max théoriques ou mesurés de l'ensemble des contributeurs situés sur la masse d'eau </t>
  </si>
  <si>
    <t>Débit étiage du cours d'eau à la station représentative de l'état de la masse d'eau avant projet</t>
  </si>
  <si>
    <t>QMNA5_station_avt</t>
  </si>
  <si>
    <t>QMNA5_station_ap</t>
  </si>
  <si>
    <t>Débit en aval immédiat du rejet à l'étiage avec rejet maximal après projet</t>
  </si>
  <si>
    <t xml:space="preserve">Débit en aval immédiat du rejet à l'étiage FUTUR avec rejet maximal </t>
  </si>
  <si>
    <t>Débit étiage du cours d'eau à la station représentative de l'état de la masse d'eau après projet</t>
  </si>
  <si>
    <t xml:space="preserve"> Crejet_moy_ap</t>
  </si>
  <si>
    <t>Caval_avt</t>
  </si>
  <si>
    <t>Flux théorique admissible à la station représentative de la masse d'eau après projet</t>
  </si>
  <si>
    <t>En aval immédiat du point de rejet</t>
  </si>
  <si>
    <t>Au niveau de la station représentative de la qualité de la masse d'eau</t>
  </si>
  <si>
    <t>La concentration mesurée en aval du point de rejet avant projet est-elle inférieure à 0,8 X la NQE?</t>
  </si>
  <si>
    <t>La concentration mesuréeau niveau la station représentative de la masse d'eau avant projet est-elle inférieure à 0,8 X la NQE?</t>
  </si>
  <si>
    <t xml:space="preserve"> Rejets cumulés jusqu'au point de rejet de l'entreprise</t>
  </si>
  <si>
    <t>Cstation_avt</t>
  </si>
  <si>
    <t>ÉVALUATION DE L'ACCEPTABILITÉ DES REJETS</t>
  </si>
  <si>
    <r>
      <rPr>
        <b/>
        <sz val="8"/>
        <color theme="1"/>
        <rFont val="Arial"/>
        <family val="2"/>
      </rPr>
      <t>Φrejet_max_cum_mesu</t>
    </r>
    <r>
      <rPr>
        <sz val="8"/>
        <color theme="1"/>
        <rFont val="Arial"/>
        <family val="2"/>
      </rPr>
      <t xml:space="preserve"> = Σ Flux rejets amont</t>
    </r>
  </si>
  <si>
    <r>
      <rPr>
        <b/>
        <sz val="8"/>
        <color theme="1"/>
        <rFont val="Arial"/>
        <family val="2"/>
      </rPr>
      <t xml:space="preserve">Φrejet_max_cum_theo </t>
    </r>
    <r>
      <rPr>
        <sz val="8"/>
        <color theme="1"/>
        <rFont val="Arial"/>
        <family val="2"/>
      </rPr>
      <t>= Σ (Crejet_max_contributeurs) 
X Qrejet_max_contributeurs</t>
    </r>
  </si>
  <si>
    <t>Flux théorique admissible en aval immédiat du point de rejet après projet</t>
  </si>
  <si>
    <r>
      <t xml:space="preserve">Φadm_rejet </t>
    </r>
    <r>
      <rPr>
        <sz val="8"/>
        <rFont val="Arial"/>
        <family val="2"/>
      </rPr>
      <t>= NQE X Qaval_max_ap</t>
    </r>
  </si>
  <si>
    <r>
      <t xml:space="preserve">Φadm_rejet / (Φrejet_max_ap + Φrejet_max_cum_theo </t>
    </r>
    <r>
      <rPr>
        <i/>
        <sz val="8"/>
        <color theme="1"/>
        <rFont val="Arial"/>
        <family val="2"/>
      </rPr>
      <t>ou  Φrejet_max_cum_mesu</t>
    </r>
    <r>
      <rPr>
        <b/>
        <sz val="8"/>
        <color theme="1"/>
        <rFont val="Arial"/>
        <family val="2"/>
      </rPr>
      <t>)  &gt; 1?</t>
    </r>
  </si>
  <si>
    <t>[(Camont X QMNA5_amont  + Crejet_max_ap X Qrejet_max_ap)/ Qaval_max_ap] / NQE</t>
  </si>
  <si>
    <t>[(Camont X QMNA5_futur  + Crejet_max_ap X Qrejet_max_ap)/ Qaval_max_futur] / NQE</t>
  </si>
  <si>
    <t>[(Camont X QMNA5_amont  + Crejet_moy_ap X Qrejet_moy_ap)/ Qaval_moy_ap] / NQE</t>
  </si>
  <si>
    <r>
      <rPr>
        <b/>
        <sz val="8"/>
        <rFont val="Arial"/>
        <family val="2"/>
      </rPr>
      <t>Φrejet_max_avt =</t>
    </r>
    <r>
      <rPr>
        <sz val="8"/>
        <rFont val="Arial"/>
        <family val="2"/>
      </rPr>
      <t xml:space="preserve"> VLE (ou Crejet_max_avt) X Qrejet_max_avt</t>
    </r>
  </si>
  <si>
    <r>
      <rPr>
        <b/>
        <sz val="8"/>
        <rFont val="Arial"/>
        <family val="2"/>
      </rPr>
      <t>Φrejet_moy_avt =</t>
    </r>
    <r>
      <rPr>
        <sz val="8"/>
        <rFont val="Arial"/>
        <family val="2"/>
      </rPr>
      <t xml:space="preserve"> Crejet_moy_avt X Qrejet_moy_avt</t>
    </r>
  </si>
  <si>
    <r>
      <t xml:space="preserve">Crejet_max_ap </t>
    </r>
    <r>
      <rPr>
        <sz val="8"/>
        <rFont val="Arial"/>
        <family val="2"/>
      </rPr>
      <t>ou</t>
    </r>
    <r>
      <rPr>
        <b/>
        <sz val="8"/>
        <rFont val="Arial"/>
        <family val="2"/>
      </rPr>
      <t xml:space="preserve"> VLE</t>
    </r>
  </si>
  <si>
    <r>
      <rPr>
        <b/>
        <sz val="8"/>
        <rFont val="Arial"/>
        <family val="2"/>
      </rPr>
      <t>Φrejet_max_ap =</t>
    </r>
    <r>
      <rPr>
        <sz val="8"/>
        <rFont val="Arial"/>
        <family val="2"/>
      </rPr>
      <t xml:space="preserve"> VLE (ou Crejet_max_ap) X Qrejet_max_ap</t>
    </r>
  </si>
  <si>
    <r>
      <rPr>
        <b/>
        <sz val="8"/>
        <rFont val="Arial"/>
        <family val="2"/>
      </rPr>
      <t xml:space="preserve">Φrejet_moy_ap </t>
    </r>
    <r>
      <rPr>
        <sz val="8"/>
        <rFont val="Arial"/>
        <family val="2"/>
      </rPr>
      <t>= Cmoy_rejet_ap X Qmoy_rejet_ap</t>
    </r>
  </si>
  <si>
    <t>Niveau 2 = impact du rejet moyen en situation d'étiage</t>
  </si>
  <si>
    <t>Caval_avt / NQE &lt; 0,8 ?</t>
  </si>
  <si>
    <t>Cstation_avt / NQE &lt; 0,8 ?</t>
  </si>
  <si>
    <t>Φadm_station / (Φrejet_max_ap + Φrejet_max_cum_station) &gt; 1?</t>
  </si>
  <si>
    <t>[(Camont X Qamont_moy_mens  + Crejet_moy_ap X Qrejet_moy_ap)/ Qaval_moy_mens_ap] / NQE</t>
  </si>
  <si>
    <t>Débits moyens mensuels interrannuels à l'amont immédiat du rejet</t>
  </si>
  <si>
    <t>Juillet</t>
  </si>
  <si>
    <t>Qamont_moy_mens + Qrejet_moy_ap</t>
  </si>
  <si>
    <t>indiquez une valeur</t>
  </si>
  <si>
    <t>Au droit de la station représentative de la qualité de la masse d'eau (OPTION)</t>
  </si>
  <si>
    <r>
      <t>Niveau 3 = impact du rejet mois par mois</t>
    </r>
    <r>
      <rPr>
        <i/>
        <sz val="8"/>
        <rFont val="Arial"/>
        <family val="2"/>
      </rPr>
      <t xml:space="preserve"> (à décliner pour les 12 mois de l'année)</t>
    </r>
  </si>
  <si>
    <r>
      <rPr>
        <b/>
        <sz val="8"/>
        <rFont val="Arial"/>
        <family val="2"/>
      </rPr>
      <t>Caval/NQE(MA) =</t>
    </r>
    <r>
      <rPr>
        <sz val="8"/>
        <rFont val="Arial"/>
        <family val="2"/>
      </rPr>
      <t xml:space="preserve">
((Camont X Qamont/ Qaval) + (CrejetXQrejet/ Qaval)) / NQE(MA) </t>
    </r>
    <r>
      <rPr>
        <b/>
        <sz val="8"/>
        <rFont val="Arial"/>
        <family val="2"/>
      </rPr>
      <t>≤ 0,8?</t>
    </r>
  </si>
  <si>
    <t>Données théoriques ou mesurées</t>
  </si>
  <si>
    <t>Concentration mesurée à l'aval immédiat du rejet en période d'étiage avant projet</t>
  </si>
  <si>
    <t>Débit d'étiage FUTUR en amont du rejet (-10% de QMNA5_amont par défaut)</t>
  </si>
  <si>
    <t>Indiquez une valeur</t>
  </si>
  <si>
    <t>Valeurs à renseigner</t>
  </si>
  <si>
    <t>LÉGENDE</t>
  </si>
  <si>
    <t>Liste des méthodes d'évaluation d'acceptabilité du milieu</t>
  </si>
  <si>
    <t>Valeurs calculées en automatique à partir des valeurs renseignées</t>
  </si>
  <si>
    <t>Valeurs à renseigner et valeurs calculées</t>
  </si>
  <si>
    <t>Concentration max rejetée ou VLE après projet</t>
  </si>
  <si>
    <t>Concentration moyenne rejetée après projet</t>
  </si>
  <si>
    <t>Flux moyen journalier rejeté par le site après projet</t>
  </si>
  <si>
    <t>en aval immédiat du rejet + dérèglement climatique</t>
  </si>
  <si>
    <t>Flux théorique admissible en aval immédiat du point de rejet dans le futur (avec prise en compte des efflets du dérèglement climatique)</t>
  </si>
  <si>
    <r>
      <t xml:space="preserve">Φadm_rejet_futur </t>
    </r>
    <r>
      <rPr>
        <sz val="8"/>
        <rFont val="Arial"/>
        <family val="2"/>
      </rPr>
      <t>= NQE X Qaval_max_futur</t>
    </r>
  </si>
  <si>
    <t>Débits moyens mensuels interrannuels avec rejet moyen à l'aval immédiat du rejet après projet</t>
  </si>
  <si>
    <t>NQE Biote (si existante)</t>
  </si>
  <si>
    <t>Valeurs de référence dans le milieu récepteur</t>
  </si>
  <si>
    <t>Compartiment</t>
  </si>
  <si>
    <t>eau, biote, sédiment</t>
  </si>
  <si>
    <t>Compartiment(s) susceptible(s) d'être affecté(s) par la substance (eau, biote, sédiment)</t>
  </si>
  <si>
    <t>Paramètres</t>
  </si>
  <si>
    <t>NQE eau de surface</t>
  </si>
  <si>
    <t>NQE biote</t>
  </si>
  <si>
    <t>VGE</t>
  </si>
  <si>
    <t>PNEC</t>
  </si>
  <si>
    <t>Source de la donnée</t>
  </si>
  <si>
    <t>Etat chimique/ état écologie</t>
  </si>
  <si>
    <t>Nature de la donnée</t>
  </si>
  <si>
    <t>NQE/ VGE/ PNEC/ autre</t>
  </si>
  <si>
    <t>Préciser la nature de la donnée</t>
  </si>
  <si>
    <t>Concentration actuelle mesurée au niveau de la (ou les?) station de mesure représentative de l’état de la masse d’eau avant projet (si Cstation_avt &lt; LQ, on prend Cstation_avt = 0)</t>
  </si>
  <si>
    <r>
      <rPr>
        <b/>
        <sz val="8"/>
        <rFont val="Arial"/>
        <family val="2"/>
      </rPr>
      <t xml:space="preserve">Concentration mesurée </t>
    </r>
    <r>
      <rPr>
        <sz val="8"/>
        <rFont val="Arial"/>
        <family val="2"/>
      </rPr>
      <t>(ou à défaut estimée) à l'amont immédiat du rejet en période d'étiage (si Camont &lt; LQ, on prend Camont = 0)</t>
    </r>
  </si>
  <si>
    <r>
      <t xml:space="preserve">Φadm_station </t>
    </r>
    <r>
      <rPr>
        <sz val="8"/>
        <rFont val="Arial"/>
        <family val="2"/>
      </rPr>
      <t>= NQE X QMNA5_station_ap</t>
    </r>
  </si>
  <si>
    <r>
      <rPr>
        <b/>
        <sz val="8"/>
        <rFont val="Arial"/>
        <family val="2"/>
      </rPr>
      <t xml:space="preserve">Φrejet_max_cum_station </t>
    </r>
    <r>
      <rPr>
        <sz val="8"/>
        <rFont val="Arial"/>
        <family val="2"/>
      </rPr>
      <t>= Σ Flux rejets dans la masse d’eau</t>
    </r>
  </si>
  <si>
    <t>NQE eaux de surface ou équivalent</t>
  </si>
  <si>
    <r>
      <t>Avant projet</t>
    </r>
    <r>
      <rPr>
        <sz val="11"/>
        <color theme="0"/>
        <rFont val="Arial"/>
        <family val="2"/>
      </rPr>
      <t xml:space="preserve"> (mesures dans le milieu à privilégier)</t>
    </r>
  </si>
  <si>
    <r>
      <t xml:space="preserve">Avant projet </t>
    </r>
    <r>
      <rPr>
        <sz val="11"/>
        <color theme="0"/>
        <rFont val="Arial"/>
        <family val="2"/>
      </rPr>
      <t>(</t>
    </r>
    <r>
      <rPr>
        <u/>
        <sz val="11"/>
        <color theme="0"/>
        <rFont val="Arial"/>
        <family val="2"/>
      </rPr>
      <t>OPTION</t>
    </r>
    <r>
      <rPr>
        <sz val="11"/>
        <color theme="0"/>
        <rFont val="Arial"/>
        <family val="2"/>
      </rPr>
      <t xml:space="preserve"> si évaluation de l'acceptabilité des rejets actuels)</t>
    </r>
  </si>
  <si>
    <r>
      <t xml:space="preserve">en aval immédiat du rejet </t>
    </r>
    <r>
      <rPr>
        <sz val="11"/>
        <color theme="0"/>
        <rFont val="Arial"/>
        <family val="2"/>
      </rPr>
      <t>(</t>
    </r>
    <r>
      <rPr>
        <u/>
        <sz val="11"/>
        <color theme="0"/>
        <rFont val="Arial"/>
        <family val="2"/>
      </rPr>
      <t>OPTION</t>
    </r>
    <r>
      <rPr>
        <sz val="11"/>
        <color theme="0"/>
        <rFont val="Arial"/>
        <family val="2"/>
      </rPr>
      <t xml:space="preserve"> si évaluation de l'acceptabilité des rejets actuels)</t>
    </r>
  </si>
  <si>
    <r>
      <t xml:space="preserve">en aval au droit de la station représentative de la qualité de la masse d'eau </t>
    </r>
    <r>
      <rPr>
        <sz val="11"/>
        <color theme="0"/>
        <rFont val="Arial"/>
        <family val="2"/>
      </rPr>
      <t>(</t>
    </r>
    <r>
      <rPr>
        <u/>
        <sz val="11"/>
        <color theme="0"/>
        <rFont val="Arial"/>
        <family val="2"/>
      </rPr>
      <t>OPTION</t>
    </r>
    <r>
      <rPr>
        <sz val="11"/>
        <color theme="0"/>
        <rFont val="Arial"/>
        <family val="2"/>
      </rPr>
      <t xml:space="preserve"> si évaluation de l'acceptabilité à l'échelle de la masse d'eau)</t>
    </r>
  </si>
  <si>
    <r>
      <t xml:space="preserve">en aval au droit de la station représentative de la masse d'eau </t>
    </r>
    <r>
      <rPr>
        <sz val="11"/>
        <color theme="0"/>
        <rFont val="Arial"/>
        <family val="2"/>
      </rPr>
      <t>(</t>
    </r>
    <r>
      <rPr>
        <u/>
        <sz val="11"/>
        <color theme="0"/>
        <rFont val="Arial"/>
        <family val="2"/>
      </rPr>
      <t xml:space="preserve">OPTION </t>
    </r>
    <r>
      <rPr>
        <sz val="11"/>
        <color theme="0"/>
        <rFont val="Arial"/>
        <family val="2"/>
      </rPr>
      <t>si évaluation de l'acceptabilité à l'échelle de la masse d'eau)</t>
    </r>
  </si>
  <si>
    <r>
      <t xml:space="preserve"> Rejets cumulés sur l'ensemble de la masse d'eau </t>
    </r>
    <r>
      <rPr>
        <sz val="11"/>
        <color theme="0"/>
        <rFont val="Arial"/>
        <family val="2"/>
      </rPr>
      <t>(OPTION si évaluation de l'acceptabilité à l'échelle de la masse d'eau)</t>
    </r>
  </si>
  <si>
    <r>
      <t xml:space="preserve">A l'échelle de la masse d'eau </t>
    </r>
    <r>
      <rPr>
        <sz val="11"/>
        <color theme="0"/>
        <rFont val="Arial"/>
        <family val="2"/>
      </rPr>
      <t>(OPTION si évaluation de l'acceptabilité à l'échelle de la masse d'eau)</t>
    </r>
  </si>
  <si>
    <r>
      <rPr>
        <b/>
        <u/>
        <sz val="11"/>
        <color theme="0"/>
        <rFont val="Arial"/>
        <family val="2"/>
      </rPr>
      <t>Méthode B.1</t>
    </r>
    <r>
      <rPr>
        <b/>
        <sz val="11"/>
        <color theme="0"/>
        <rFont val="Arial"/>
        <family val="2"/>
      </rPr>
      <t xml:space="preserve"> : Diagnostic/ flux estimés</t>
    </r>
  </si>
  <si>
    <r>
      <rPr>
        <b/>
        <u/>
        <sz val="11"/>
        <color theme="0"/>
        <rFont val="Arial"/>
        <family val="2"/>
      </rPr>
      <t>Méthode B.2</t>
    </r>
    <r>
      <rPr>
        <b/>
        <sz val="11"/>
        <color theme="0"/>
        <rFont val="Arial"/>
        <family val="2"/>
      </rPr>
      <t xml:space="preserve"> : Diagnostic/ concentration mesurée en amont du point de rejet</t>
    </r>
  </si>
  <si>
    <t>MÉTHODE B.1 : évaluation de l'acceptabilité en comparant flux émis par l'entreprise et flux admissibles dans le milieu récepteur</t>
  </si>
  <si>
    <t>MÉTHODE B.2 : Evaluation de l'acceptabilité en comparant concentration en aval du point de rejet et NQE(MA) eaux de sur surface dans différentes conditions de rejet et de débits du cours d'eau</t>
  </si>
  <si>
    <t>OPTION si évaluation de l'acceptabilité des rejets actuels</t>
  </si>
  <si>
    <t>OPTION si évaluation de l'acceptabilité à l'échelle de la masse d'eau</t>
  </si>
  <si>
    <t>&gt; Méthode B.2 - niveau 1 : rejets max de l'entreprise et QMNA5 dans le cours d'eau</t>
  </si>
  <si>
    <t>&gt; Méthode B.2 - niveau 2 : rejets moyens de l'entreprise et QMNA5 dans le cours d'eau</t>
  </si>
  <si>
    <t>&gt; Méthode B.2 - niveau 3 : rejets moyens de l'entreprise et débits moyens mensuels dans le cours d'eau</t>
  </si>
  <si>
    <t>&gt; Méthode B.2 - niveau 1/ futur : rejets max de l'entreprise et QMNA5_futur  avec impact du dérèglement climatique</t>
  </si>
  <si>
    <t>Liste des polluants et normes de qualité environnementales correspondantes</t>
  </si>
  <si>
    <t>Nom de la substance</t>
  </si>
  <si>
    <t>Code Sandre</t>
  </si>
  <si>
    <t>Nature de la valeur réglementaire</t>
  </si>
  <si>
    <t>Texte de référence pour la NQE</t>
  </si>
  <si>
    <t>Classement</t>
  </si>
  <si>
    <t>Sélectionner un paramètre</t>
  </si>
  <si>
    <t>Alachlore</t>
  </si>
  <si>
    <t>15972-60-8</t>
  </si>
  <si>
    <t>NQE</t>
  </si>
  <si>
    <t>Anthracène</t>
  </si>
  <si>
    <t>120-12-7</t>
  </si>
  <si>
    <t>Atrazine</t>
  </si>
  <si>
    <t>1912-24-9</t>
  </si>
  <si>
    <t>Benzène</t>
  </si>
  <si>
    <t>71-43-2</t>
  </si>
  <si>
    <t>Diphényléthers bromés</t>
  </si>
  <si>
    <t>32534-81-9</t>
  </si>
  <si>
    <t>7440-43-9</t>
  </si>
  <si>
    <t>≤ 0,8</t>
  </si>
  <si>
    <t>≤ 0,45</t>
  </si>
  <si>
    <t xml:space="preserve"> 
1,5</t>
  </si>
  <si>
    <t>6 Bis</t>
  </si>
  <si>
    <t>56-23-5</t>
  </si>
  <si>
    <t>sans objet</t>
  </si>
  <si>
    <t>85535-84-8</t>
  </si>
  <si>
    <t>Chlorfenvinphos</t>
  </si>
  <si>
    <t>470-90-6</t>
  </si>
  <si>
    <t>Chlorpyrifos (éthylchlorpyri fos)</t>
  </si>
  <si>
    <t>2921-88-2</t>
  </si>
  <si>
    <t>9 Bis</t>
  </si>
  <si>
    <t>309-00-2
60-57-1
72-20-8
465-73-6</t>
  </si>
  <si>
    <t>Σ = 0,001</t>
  </si>
  <si>
    <t>Σ = 0,005</t>
  </si>
  <si>
    <t>9 Ter</t>
  </si>
  <si>
    <t>50-29-3</t>
  </si>
  <si>
    <t>1,2-dichloroéthane</t>
  </si>
  <si>
    <t>107-06-2</t>
  </si>
  <si>
    <t>Dichlorométhane</t>
  </si>
  <si>
    <t>75-09-2</t>
  </si>
  <si>
    <t>Di(2-ethyl hexyle)- phthalate (DEHP)</t>
  </si>
  <si>
    <t>117-81-7</t>
  </si>
  <si>
    <t>330-54-1</t>
  </si>
  <si>
    <t>Endosulfan</t>
  </si>
  <si>
    <t>115-29-7</t>
  </si>
  <si>
    <t>Fluoranthène</t>
  </si>
  <si>
    <t>Hexachlorobenzène</t>
  </si>
  <si>
    <t>118-74-1</t>
  </si>
  <si>
    <t>Hexachlorobutadiène</t>
  </si>
  <si>
    <t>87-68-3</t>
  </si>
  <si>
    <t>608-73-1</t>
  </si>
  <si>
    <t>Isoproturon</t>
  </si>
  <si>
    <t>34123-59-6</t>
  </si>
  <si>
    <t>Plomb et ses composés</t>
  </si>
  <si>
    <t>7439-92-1</t>
  </si>
  <si>
    <t>1,2 (13)</t>
  </si>
  <si>
    <t>Mercure et ses composés</t>
  </si>
  <si>
    <t>7439-97-6</t>
  </si>
  <si>
    <t>Naphtalène</t>
  </si>
  <si>
    <t>91-20-3</t>
  </si>
  <si>
    <t>Nickel et ses composés</t>
  </si>
  <si>
    <t>7440-02-0</t>
  </si>
  <si>
    <t>4 (13)</t>
  </si>
  <si>
    <t>Nonylphénols (4-nonylphénol)</t>
  </si>
  <si>
    <t>84852-15-3</t>
  </si>
  <si>
    <t>Octylphénols (4- (1,1′,3,3′- tétraméthyl_x0002_butyl)-phénol)</t>
  </si>
  <si>
    <t>140-66-9</t>
  </si>
  <si>
    <t>Pentachlorobenzène</t>
  </si>
  <si>
    <t>608-93-5</t>
  </si>
  <si>
    <t>Pentachlorophénol</t>
  </si>
  <si>
    <t>87-86-5</t>
  </si>
  <si>
    <t>Benzo(a)pyrène</t>
  </si>
  <si>
    <t>50-32-8</t>
  </si>
  <si>
    <t>1,7 x 10-4</t>
  </si>
  <si>
    <t>Benzo(b)fluoranthène</t>
  </si>
  <si>
    <t>205-99-2</t>
  </si>
  <si>
    <t>Pas de seuil disponible</t>
  </si>
  <si>
    <t>Benzo(k)fluoranthène</t>
  </si>
  <si>
    <t>207-08-9</t>
  </si>
  <si>
    <t>Benzo(g,h,i)perylène</t>
  </si>
  <si>
    <t>191-24-2</t>
  </si>
  <si>
    <t>8,2 x10-3</t>
  </si>
  <si>
    <t>8,2 x10-4</t>
  </si>
  <si>
    <t>Indeno(1,2,3- cd)- pyrène</t>
  </si>
  <si>
    <t>193-39-5</t>
  </si>
  <si>
    <t>Simazine</t>
  </si>
  <si>
    <t>122-34-9</t>
  </si>
  <si>
    <t>29 bis</t>
  </si>
  <si>
    <t>127-18-4</t>
  </si>
  <si>
    <t>29 ter</t>
  </si>
  <si>
    <t>79-01-6</t>
  </si>
  <si>
    <t>Composés du tributylétain (tributylétain- cation)</t>
  </si>
  <si>
    <t>36643-28-4</t>
  </si>
  <si>
    <t>Trichlorobenzène</t>
  </si>
  <si>
    <t>12002-48-1</t>
  </si>
  <si>
    <t>Trichlorométhane</t>
  </si>
  <si>
    <t>67-66-3</t>
  </si>
  <si>
    <t>Trifluraline</t>
  </si>
  <si>
    <t>1582-09-8</t>
  </si>
  <si>
    <t>Dicofol</t>
  </si>
  <si>
    <t>115-32-2</t>
  </si>
  <si>
    <t>1,3 x 10-3</t>
  </si>
  <si>
    <t>3,2 x 10-5</t>
  </si>
  <si>
    <t>Acide perfluorooctanesulfon ique et ses dérivés (perfluorooctanesulfo nate PFOS)</t>
  </si>
  <si>
    <t>1763-23-1</t>
  </si>
  <si>
    <t>6,5 x10-4</t>
  </si>
  <si>
    <t>1,3 x 10-4</t>
  </si>
  <si>
    <t>Quinoxyfène</t>
  </si>
  <si>
    <t>124495-18-7</t>
  </si>
  <si>
    <t>Aclonifène</t>
  </si>
  <si>
    <t>74070-46-5</t>
  </si>
  <si>
    <t>Bifénox</t>
  </si>
  <si>
    <t>42576-02-3</t>
  </si>
  <si>
    <t>Cybutryne</t>
  </si>
  <si>
    <t>28159-98-0</t>
  </si>
  <si>
    <t>Cyperméthrine</t>
  </si>
  <si>
    <t>52315-07-8</t>
  </si>
  <si>
    <t>8 x 10-5</t>
  </si>
  <si>
    <t>8 x 10-6</t>
  </si>
  <si>
    <t>6 x 10-4</t>
  </si>
  <si>
    <t>6 x 10-5</t>
  </si>
  <si>
    <t>Dichlorvos</t>
  </si>
  <si>
    <t>62-73-7</t>
  </si>
  <si>
    <t>7 x 10-4</t>
  </si>
  <si>
    <t>7 x 10-5</t>
  </si>
  <si>
    <t>Heptachlore et époxyde d’hep_x0002_tachlore</t>
  </si>
  <si>
    <t>76-44-8 / 1024-57-3</t>
  </si>
  <si>
    <t>2 x 10-7</t>
  </si>
  <si>
    <t>1 x 10-8</t>
  </si>
  <si>
    <t>3 x 10-4</t>
  </si>
  <si>
    <t>3 x 10-5</t>
  </si>
  <si>
    <t>6,7 x 10-3</t>
  </si>
  <si>
    <t>Terbutryne</t>
  </si>
  <si>
    <t>886-50-0</t>
  </si>
  <si>
    <t>Chlortoluron</t>
  </si>
  <si>
    <t>Métazachlore</t>
  </si>
  <si>
    <t>Aminotriazole</t>
  </si>
  <si>
    <t>Nicosulfuron</t>
  </si>
  <si>
    <t>Oxadiazon</t>
  </si>
  <si>
    <t>AMPA</t>
  </si>
  <si>
    <t>Glyphosate</t>
  </si>
  <si>
    <t>Bentazone</t>
  </si>
  <si>
    <t>2,4 MCPA</t>
  </si>
  <si>
    <t>Diflufenicanil</t>
  </si>
  <si>
    <t>Cyprodinil</t>
  </si>
  <si>
    <t>Imidaclopride</t>
  </si>
  <si>
    <t>Iprodione</t>
  </si>
  <si>
    <t>2, 4D</t>
  </si>
  <si>
    <t>Azoxystrobine</t>
  </si>
  <si>
    <t>Toluène</t>
  </si>
  <si>
    <t>Phosphate de tributyle</t>
  </si>
  <si>
    <t>Biphényle</t>
  </si>
  <si>
    <t>Boscalid</t>
  </si>
  <si>
    <t>Métaldéhyde</t>
  </si>
  <si>
    <t>Tebuconazole</t>
  </si>
  <si>
    <t>Chlorprophame</t>
  </si>
  <si>
    <t>Xylène</t>
  </si>
  <si>
    <t>Linuron</t>
  </si>
  <si>
    <t>Thiabendazole</t>
  </si>
  <si>
    <t>1.2</t>
  </si>
  <si>
    <t>Pendiméthaline</t>
  </si>
  <si>
    <t>Chlordécone*</t>
  </si>
  <si>
    <t>5e-06*</t>
  </si>
  <si>
    <t>Zinc</t>
  </si>
  <si>
    <t>Arsenic</t>
  </si>
  <si>
    <t>Cuivre</t>
  </si>
  <si>
    <t>Chrome</t>
  </si>
  <si>
    <t>NQE-MA Eaux côtières et de transition (µg/l)</t>
  </si>
  <si>
    <t>NQE-CMA Eaux côtières et de transition (µg/l)</t>
  </si>
  <si>
    <t>Liste des compartiment(s) susceptible(s) d'être affecté(s) par la substance (eau, biote, sédiment)</t>
  </si>
  <si>
    <t>Eau</t>
  </si>
  <si>
    <t>Biote</t>
  </si>
  <si>
    <t>Sédiment</t>
  </si>
  <si>
    <t>Eau + biote</t>
  </si>
  <si>
    <t>Eau + sédiment</t>
  </si>
  <si>
    <t>Eau + biote + sédiment</t>
  </si>
  <si>
    <t>Biote + sédiment</t>
  </si>
  <si>
    <t>AUTRE</t>
  </si>
  <si>
    <t>375-22-4</t>
  </si>
  <si>
    <t>2706-90-3</t>
  </si>
  <si>
    <t>307-24-4</t>
  </si>
  <si>
    <t>375-85-9</t>
  </si>
  <si>
    <t>335-67-1</t>
  </si>
  <si>
    <t>375-95-1</t>
  </si>
  <si>
    <t>335-76-2</t>
  </si>
  <si>
    <t>2058-94-8</t>
  </si>
  <si>
    <t>307-55-1</t>
  </si>
  <si>
    <t>72629-94-8</t>
  </si>
  <si>
    <t>375-73-5</t>
  </si>
  <si>
    <t>2706-91-4</t>
  </si>
  <si>
    <t>355-46-4</t>
  </si>
  <si>
    <t>375-92-8</t>
  </si>
  <si>
    <t>68259-12-1</t>
  </si>
  <si>
    <t>335-77-3</t>
  </si>
  <si>
    <t>749786-16-1</t>
  </si>
  <si>
    <t>79780-39-5</t>
  </si>
  <si>
    <t>791563-89-8</t>
  </si>
  <si>
    <t>PFAS</t>
  </si>
  <si>
    <t>Acide perfluorobutanoïque (PFBA)</t>
  </si>
  <si>
    <t>Acide perfluoropentanoïque (PFPeA)</t>
  </si>
  <si>
    <t>Acide perfluorohexanoïque (PFHxA)</t>
  </si>
  <si>
    <t>Acide perfluoroheptanoïque (PFHpA)</t>
  </si>
  <si>
    <t>Acide perfluorooctanoïque (PFOA)</t>
  </si>
  <si>
    <t>Acide perfluorononanoïque (PFNA)</t>
  </si>
  <si>
    <t>Acide perfluorodécanoïque (PFDA)</t>
  </si>
  <si>
    <t>Acide perfluoroundécanoïque (PFUnDA, PFUnA)</t>
  </si>
  <si>
    <t>Acide perfluorododécanoïque (PFDoDA, PFDoA)</t>
  </si>
  <si>
    <t xml:space="preserve">Acide perfluorotridécanoïque (PFTrDA, PFTrA) </t>
  </si>
  <si>
    <t>Acide perfluorobutanesulfonique (PFBS)</t>
  </si>
  <si>
    <t>Acide perfluoropentanesulfonique (PFPeS)</t>
  </si>
  <si>
    <t>Acide perfluorohexane sulfonique (PFHxS)</t>
  </si>
  <si>
    <t>Acide perfluorotridécane sulfonique (PFTrDS)</t>
  </si>
  <si>
    <t>Acide perfluorododécane sulfonique (PFDoDS)</t>
  </si>
  <si>
    <t>Acide perfluoroundécane sulfonique (PFUnDS)</t>
  </si>
  <si>
    <t xml:space="preserve">Acide perfluorodecane sulfonique (PFDS) </t>
  </si>
  <si>
    <t>Acide perfluorononane sulfonique (PFNS)</t>
  </si>
  <si>
    <t>Acide perfluoroheptane sulfonique (PFHpS)</t>
  </si>
  <si>
    <t>NQE_x0002_CMA 
Eaux côtières et de transition
(µg/l)</t>
  </si>
  <si>
    <t>NQE-MA
Eaux côtières et de transition
(µg/l)</t>
  </si>
  <si>
    <t>NQE_x0002_CMA
Eaux de surface intérieures
(µg/l)</t>
  </si>
  <si>
    <t>NQE-MA
Eaux de surface intérieures
(µg/l)</t>
  </si>
  <si>
    <t>Numéro
CAS</t>
  </si>
  <si>
    <t>Norme eau potable</t>
  </si>
  <si>
    <r>
      <rPr>
        <sz val="10"/>
        <color theme="1"/>
        <rFont val="Calibri"/>
        <family val="2"/>
      </rPr>
      <t>∑</t>
    </r>
    <r>
      <rPr>
        <sz val="10"/>
        <color theme="1"/>
        <rFont val="Arial"/>
        <family val="2"/>
      </rPr>
      <t xml:space="preserve"> PFAS &lt; 2 </t>
    </r>
    <r>
      <rPr>
        <sz val="10"/>
        <color theme="1"/>
        <rFont val="Arial"/>
        <family val="2"/>
      </rPr>
      <t>µg/L sur eaux brutes utilisées pour la production d'eau destinée à la consommation humaine</t>
    </r>
  </si>
  <si>
    <t>Arrêté du 30 décembre 2022 modifiant l'arrêté du 11 janvier 2007 relatif aux limites et références de qualité des eaux brutes et des eaux destinées à la consommation humaine</t>
  </si>
  <si>
    <t>VGE mollusques bivalves</t>
  </si>
  <si>
    <t>Teneur maximale dans les denrées alimentaires (mollusques bivalves)</t>
  </si>
  <si>
    <t>Dieldrine : 37 ,93
Endrine : 0,4</t>
  </si>
  <si>
    <t>NQE
biote</t>
  </si>
  <si>
    <t>Hexachlorocyclohexane</t>
  </si>
  <si>
    <t>Teneur maximale dans les denrées alimentaires (produits de la pêche)</t>
  </si>
  <si>
    <t>µg/ Kg de poids sec</t>
  </si>
  <si>
    <t>EAC</t>
  </si>
  <si>
    <t>4,91
12</t>
  </si>
  <si>
    <t>µg[Sn] / Kg de poids sec
µg [TBT] / Kg de poids sec</t>
  </si>
  <si>
    <t>µg/ Kg de poids frais</t>
  </si>
  <si>
    <t>µg TEQ2005/ Kg de poids frais</t>
  </si>
  <si>
    <t>Dioxines et composés de type dioxine</t>
  </si>
  <si>
    <t>Arrêté du 25 janvier 2010 (version en vigueur au 25/09/2024)</t>
  </si>
  <si>
    <t>Benzo(a)anthracène</t>
  </si>
  <si>
    <t>56-55-3</t>
  </si>
  <si>
    <t>Diuron</t>
  </si>
  <si>
    <t>Phénanthrène</t>
  </si>
  <si>
    <t>85-01-8</t>
  </si>
  <si>
    <t>Pyrène</t>
  </si>
  <si>
    <t>129-00-0</t>
  </si>
  <si>
    <t>PCB 28</t>
  </si>
  <si>
    <t>7012-37-5</t>
  </si>
  <si>
    <t>µg/ Kg poids de lipides</t>
  </si>
  <si>
    <t>PCB 52</t>
  </si>
  <si>
    <t>35693-99-3</t>
  </si>
  <si>
    <t>PCB 101</t>
  </si>
  <si>
    <t>37680-73-2</t>
  </si>
  <si>
    <t>PCB 118</t>
  </si>
  <si>
    <t>31508-00-6</t>
  </si>
  <si>
    <t>PCB 138</t>
  </si>
  <si>
    <t>35065-28-2</t>
  </si>
  <si>
    <t>PCB 153</t>
  </si>
  <si>
    <t>35065-27-1</t>
  </si>
  <si>
    <t xml:space="preserve">PCB 180 </t>
  </si>
  <si>
    <t>35065-29-3</t>
  </si>
  <si>
    <t>Hexabromocyclododécane (HBCDD)</t>
  </si>
  <si>
    <t>Trichloroethylène</t>
  </si>
  <si>
    <t>Tétrachloroéthylène</t>
  </si>
  <si>
    <t>DDT total</t>
  </si>
  <si>
    <t>para-para- DDT</t>
  </si>
  <si>
    <t>Pesticides cyclodiènes:
Aldrine
Dieldrine
Endrine
Isodrine</t>
  </si>
  <si>
    <t>Chloroalcanes
C10-13</t>
  </si>
  <si>
    <t>Tétrachlorure de carbone</t>
  </si>
  <si>
    <t>Cadmium et ses composés (suivant les classes de dureté de l’eau) (classe 5)</t>
  </si>
  <si>
    <t>Cadmium et ses composés (suivant les classes de dureté de l’eau) (classe 3)</t>
  </si>
  <si>
    <t>Cadmium et ses composés (suivant les classes de dureté de l’eau) (classe 2)</t>
  </si>
  <si>
    <t>Cadmium et ses composés (suivant les classes de dureté de l’eau) (classe 1)</t>
  </si>
  <si>
    <t>NQE biote (poisson)</t>
  </si>
  <si>
    <t>Polluant spécifique de l'état écologique (synthétique)</t>
  </si>
  <si>
    <t>Polluant spécifique de l'état écologique (non synthétique)</t>
  </si>
  <si>
    <t>NQE Biote (poisson sauf exception)
(µg/kg de poids frais)</t>
  </si>
  <si>
    <t>µg/kg de poids frais</t>
  </si>
  <si>
    <r>
      <t xml:space="preserve">NQE Biote </t>
    </r>
    <r>
      <rPr>
        <i/>
        <sz val="8"/>
        <rFont val="Arial"/>
        <family val="2"/>
      </rPr>
      <t>(poisson sauf exception)</t>
    </r>
  </si>
  <si>
    <t>Σ de PCDD + PCDF + PCB-TD 0,0065 μg.kg–1 TEQ</t>
  </si>
  <si>
    <t>_</t>
  </si>
  <si>
    <t>CHOISIR UN PARAMETRE POLLUANT :</t>
  </si>
  <si>
    <t xml:space="preserve"> Valeur</t>
  </si>
  <si>
    <t>Type de seuil</t>
  </si>
  <si>
    <t>Unité de concentration de référence</t>
  </si>
  <si>
    <t>NQE Mollusques bivalves / eaux côtières et de transition</t>
  </si>
  <si>
    <t>N° (arrêté du 25 janvier 2010)</t>
  </si>
  <si>
    <r>
      <t>N°</t>
    </r>
    <r>
      <rPr>
        <sz val="10"/>
        <color theme="0"/>
        <rFont val="Arial"/>
        <family val="2"/>
      </rPr>
      <t xml:space="preserve"> (arrêté du 25 janvier 2010)</t>
    </r>
  </si>
  <si>
    <r>
      <t xml:space="preserve">Numéro CAS </t>
    </r>
    <r>
      <rPr>
        <sz val="10"/>
        <color theme="0"/>
        <rFont val="Arial"/>
        <family val="2"/>
      </rPr>
      <t>(Chemical Abstracts Service)</t>
    </r>
  </si>
  <si>
    <r>
      <rPr>
        <b/>
        <i/>
        <u/>
        <sz val="10"/>
        <rFont val="Arial"/>
        <family val="2"/>
      </rPr>
      <t>Avertissement</t>
    </r>
    <r>
      <rPr>
        <b/>
        <i/>
        <sz val="10"/>
        <rFont val="Arial"/>
        <family val="2"/>
      </rPr>
      <t xml:space="preserve"> : outil donné à titre d'information 
</t>
    </r>
    <r>
      <rPr>
        <sz val="10"/>
        <rFont val="Calibri"/>
        <family val="2"/>
      </rPr>
      <t>→</t>
    </r>
    <r>
      <rPr>
        <i/>
        <sz val="10"/>
        <rFont val="Arial"/>
        <family val="2"/>
      </rPr>
      <t xml:space="preserve"> pour vérifier les valeurs ou obtenir des précisions, consulter les textes de référence</t>
    </r>
  </si>
  <si>
    <t>NQE(MA ou moyenne annuelle) eaux de surface ou VGE ou autres valeurs de référence</t>
  </si>
  <si>
    <t>MA : moyenne annuelle</t>
  </si>
  <si>
    <t>CMA : concentration maximale admissible</t>
  </si>
  <si>
    <t>NQE-MA*  Eaux de surface intérieures (µg/l)</t>
  </si>
  <si>
    <t>NQE-CMA* Eaux de surface intérieures (µg/l)</t>
  </si>
  <si>
    <r>
      <t>NQE Biote poisson</t>
    </r>
    <r>
      <rPr>
        <sz val="10"/>
        <color theme="0"/>
        <rFont val="Arial"/>
        <family val="2"/>
      </rPr>
      <t xml:space="preserve"> sauf exceptions </t>
    </r>
    <r>
      <rPr>
        <b/>
        <sz val="10"/>
        <color theme="0"/>
        <rFont val="Arial"/>
        <family val="2"/>
      </rPr>
      <t>(µg/kg pf)</t>
    </r>
  </si>
  <si>
    <r>
      <t>*</t>
    </r>
    <r>
      <rPr>
        <b/>
        <i/>
        <u/>
        <sz val="10"/>
        <color theme="1"/>
        <rFont val="Arial"/>
        <family val="2"/>
      </rPr>
      <t>Légende</t>
    </r>
    <r>
      <rPr>
        <b/>
        <i/>
        <sz val="10"/>
        <color theme="1"/>
        <rFont val="Arial"/>
        <family val="2"/>
      </rPr>
      <t xml:space="preserve"> :</t>
    </r>
  </si>
  <si>
    <t>Cadmium et ses composés (suivant les classes de dureté de l’eau) (classe 4)</t>
  </si>
  <si>
    <t>Hydrocarbures aromatiques polycycliques (HAP)</t>
  </si>
  <si>
    <t>NQE mollusques bivalves 
(eaux côtières et de transition)</t>
  </si>
  <si>
    <t xml:space="preserve">Substance dangereuse prioritaire </t>
  </si>
  <si>
    <t>Débit maximal journalier du rejet de l'entreprise avant projet</t>
  </si>
  <si>
    <t>Flux max journalier rejeté par le site avant projet</t>
  </si>
  <si>
    <t>Flux max journalier rejeté par le site après projet</t>
  </si>
  <si>
    <t>En jaune, substances de l'état chimique</t>
  </si>
  <si>
    <t>Annexe / Modèle de tableau pour l’évaluation de l’acceptabilité du milieu récepteur vis-à-vis des rejets en micropolluants</t>
  </si>
  <si>
    <t>Partie 3 - Liste des polluants 
et normes de qualité environnementales correspondantes</t>
  </si>
  <si>
    <t>Partie 2 - Informations par paramètres</t>
  </si>
  <si>
    <t>Partie 1 - Informations générales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</si>
</sst>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4"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i/>
      <sz val="8"/>
      <color theme="1"/>
      <name val="Arial"/>
      <family val="2"/>
    </font>
    <font>
      <b/>
      <i/>
      <sz val="10"/>
      <color rgb="FFFF000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i/>
      <sz val="8"/>
      <color theme="1" tint="0.499984740745262"/>
      <name val="Arial"/>
      <family val="2"/>
    </font>
    <font>
      <i/>
      <sz val="10"/>
      <color theme="1"/>
      <name val="Arial"/>
      <family val="2"/>
    </font>
    <font>
      <b/>
      <sz val="8"/>
      <name val="Arial"/>
      <family val="2"/>
    </font>
    <font>
      <i/>
      <sz val="8"/>
      <color theme="1"/>
      <name val="Arial"/>
      <family val="2"/>
    </font>
    <font>
      <sz val="10"/>
      <color theme="1" tint="0.499984740745262"/>
      <name val="Arial"/>
      <family val="2"/>
    </font>
    <font>
      <sz val="8"/>
      <color theme="1" tint="0.499984740745262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i/>
      <sz val="8"/>
      <color theme="1" tint="0.499984740745262"/>
      <name val="Arial"/>
      <family val="2"/>
    </font>
    <font>
      <sz val="7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sz val="11"/>
      <color theme="0"/>
      <name val="Arial"/>
      <family val="2"/>
    </font>
    <font>
      <u/>
      <sz val="11"/>
      <color theme="0"/>
      <name val="Arial"/>
      <family val="2"/>
    </font>
    <font>
      <b/>
      <u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1"/>
    </font>
    <font>
      <b/>
      <sz val="16"/>
      <name val="Arial"/>
      <family val="2"/>
    </font>
    <font>
      <sz val="10"/>
      <color theme="1"/>
      <name val="Calibri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 tint="0.49998474074526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b/>
      <i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theme="9" tint="0.79995117038483843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7" fillId="0" borderId="0"/>
  </cellStyleXfs>
  <cellXfs count="329">
    <xf numFmtId="0" fontId="0" fillId="0" borderId="0" xfId="0"/>
    <xf numFmtId="0" fontId="0" fillId="0" borderId="0" xfId="0" applyFont="1"/>
    <xf numFmtId="0" fontId="2" fillId="9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5" borderId="18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 wrapText="1"/>
    </xf>
    <xf numFmtId="0" fontId="0" fillId="0" borderId="0" xfId="0" applyFont="1" applyFill="1"/>
    <xf numFmtId="0" fontId="3" fillId="0" borderId="0" xfId="0" applyFont="1" applyFill="1"/>
    <xf numFmtId="0" fontId="2" fillId="5" borderId="21" xfId="0" applyFont="1" applyFill="1" applyBorder="1" applyAlignment="1">
      <alignment vertical="center" wrapText="1"/>
    </xf>
    <xf numFmtId="0" fontId="2" fillId="6" borderId="21" xfId="0" applyFont="1" applyFill="1" applyBorder="1" applyAlignment="1">
      <alignment vertical="center" wrapText="1"/>
    </xf>
    <xf numFmtId="0" fontId="4" fillId="10" borderId="21" xfId="0" applyFont="1" applyFill="1" applyBorder="1" applyAlignment="1">
      <alignment vertical="center" wrapText="1"/>
    </xf>
    <xf numFmtId="0" fontId="4" fillId="10" borderId="22" xfId="0" applyFont="1" applyFill="1" applyBorder="1" applyAlignment="1">
      <alignment vertical="center" wrapText="1"/>
    </xf>
    <xf numFmtId="0" fontId="2" fillId="10" borderId="18" xfId="0" applyFont="1" applyFill="1" applyBorder="1" applyAlignment="1">
      <alignment vertical="center" wrapText="1"/>
    </xf>
    <xf numFmtId="0" fontId="2" fillId="10" borderId="16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10" borderId="0" xfId="0" applyFont="1" applyFill="1" applyBorder="1" applyAlignment="1">
      <alignment vertical="center" wrapText="1"/>
    </xf>
    <xf numFmtId="0" fontId="2" fillId="10" borderId="0" xfId="0" applyFont="1" applyFill="1" applyBorder="1" applyAlignment="1">
      <alignment vertical="center" wrapText="1"/>
    </xf>
    <xf numFmtId="0" fontId="2" fillId="10" borderId="0" xfId="0" applyFont="1" applyFill="1" applyBorder="1" applyAlignment="1">
      <alignment vertical="center"/>
    </xf>
    <xf numFmtId="0" fontId="0" fillId="0" borderId="0" xfId="0" applyFont="1" applyBorder="1"/>
    <xf numFmtId="0" fontId="10" fillId="0" borderId="0" xfId="0" applyFont="1"/>
    <xf numFmtId="0" fontId="9" fillId="11" borderId="18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9" fillId="11" borderId="25" xfId="0" applyFont="1" applyFill="1" applyBorder="1" applyAlignment="1">
      <alignment vertical="center" wrapText="1"/>
    </xf>
    <xf numFmtId="0" fontId="13" fillId="0" borderId="0" xfId="0" applyFont="1"/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9" borderId="5" xfId="0" applyFont="1" applyFill="1" applyBorder="1" applyAlignment="1">
      <alignment vertical="center" wrapText="1"/>
    </xf>
    <xf numFmtId="0" fontId="9" fillId="11" borderId="29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2" fillId="12" borderId="21" xfId="0" applyFont="1" applyFill="1" applyBorder="1" applyAlignment="1">
      <alignment vertical="center" wrapText="1"/>
    </xf>
    <xf numFmtId="0" fontId="4" fillId="12" borderId="18" xfId="0" applyFont="1" applyFill="1" applyBorder="1" applyAlignment="1">
      <alignment vertical="center" wrapText="1"/>
    </xf>
    <xf numFmtId="0" fontId="2" fillId="12" borderId="18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4" fillId="9" borderId="5" xfId="0" applyFont="1" applyFill="1" applyBorder="1" applyAlignment="1">
      <alignment vertical="center" wrapText="1"/>
    </xf>
    <xf numFmtId="0" fontId="4" fillId="14" borderId="13" xfId="0" applyFont="1" applyFill="1" applyBorder="1" applyAlignment="1">
      <alignment vertical="center" wrapText="1"/>
    </xf>
    <xf numFmtId="0" fontId="18" fillId="12" borderId="16" xfId="0" applyFont="1" applyFill="1" applyBorder="1" applyAlignment="1">
      <alignment vertical="center" wrapText="1"/>
    </xf>
    <xf numFmtId="0" fontId="18" fillId="5" borderId="22" xfId="0" applyFont="1" applyFill="1" applyBorder="1" applyAlignment="1">
      <alignment vertical="center" wrapText="1"/>
    </xf>
    <xf numFmtId="0" fontId="18" fillId="6" borderId="16" xfId="0" applyFont="1" applyFill="1" applyBorder="1" applyAlignment="1">
      <alignment vertical="center" wrapText="1"/>
    </xf>
    <xf numFmtId="0" fontId="18" fillId="7" borderId="17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/>
    </xf>
    <xf numFmtId="0" fontId="9" fillId="11" borderId="17" xfId="0" applyFont="1" applyFill="1" applyBorder="1" applyAlignment="1">
      <alignment vertical="center" wrapText="1"/>
    </xf>
    <xf numFmtId="0" fontId="4" fillId="10" borderId="31" xfId="0" applyFont="1" applyFill="1" applyBorder="1" applyAlignment="1">
      <alignment vertical="center" wrapText="1"/>
    </xf>
    <xf numFmtId="0" fontId="2" fillId="10" borderId="19" xfId="0" applyFont="1" applyFill="1" applyBorder="1" applyAlignment="1">
      <alignment vertical="center" wrapText="1"/>
    </xf>
    <xf numFmtId="0" fontId="9" fillId="11" borderId="33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4" fillId="7" borderId="18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17" fillId="11" borderId="25" xfId="0" applyFont="1" applyFill="1" applyBorder="1" applyAlignment="1">
      <alignment vertical="center" wrapText="1"/>
    </xf>
    <xf numFmtId="0" fontId="11" fillId="7" borderId="25" xfId="0" applyFont="1" applyFill="1" applyBorder="1" applyAlignment="1">
      <alignment horizontal="left" vertical="center"/>
    </xf>
    <xf numFmtId="0" fontId="2" fillId="12" borderId="22" xfId="0" applyFont="1" applyFill="1" applyBorder="1" applyAlignment="1">
      <alignment vertical="center" wrapText="1"/>
    </xf>
    <xf numFmtId="0" fontId="2" fillId="12" borderId="16" xfId="0" applyFont="1" applyFill="1" applyBorder="1" applyAlignment="1">
      <alignment vertical="center" wrapText="1"/>
    </xf>
    <xf numFmtId="0" fontId="2" fillId="6" borderId="19" xfId="0" applyFont="1" applyFill="1" applyBorder="1" applyAlignment="1">
      <alignment vertical="center" wrapText="1"/>
    </xf>
    <xf numFmtId="0" fontId="2" fillId="7" borderId="18" xfId="0" applyFont="1" applyFill="1" applyBorder="1" applyAlignment="1">
      <alignment vertical="center" wrapText="1"/>
    </xf>
    <xf numFmtId="0" fontId="2" fillId="7" borderId="25" xfId="0" applyFont="1" applyFill="1" applyBorder="1" applyAlignment="1">
      <alignment vertical="center" wrapText="1"/>
    </xf>
    <xf numFmtId="0" fontId="2" fillId="6" borderId="31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4" fillId="4" borderId="32" xfId="0" applyFont="1" applyFill="1" applyBorder="1" applyAlignment="1">
      <alignment vertical="center" wrapText="1"/>
    </xf>
    <xf numFmtId="0" fontId="4" fillId="4" borderId="33" xfId="0" applyFont="1" applyFill="1" applyBorder="1" applyAlignment="1">
      <alignment vertical="center" wrapText="1"/>
    </xf>
    <xf numFmtId="0" fontId="4" fillId="12" borderId="5" xfId="0" applyFont="1" applyFill="1" applyBorder="1" applyAlignment="1">
      <alignment vertical="center" wrapText="1"/>
    </xf>
    <xf numFmtId="49" fontId="4" fillId="4" borderId="29" xfId="0" applyNumberFormat="1" applyFont="1" applyFill="1" applyBorder="1" applyAlignment="1">
      <alignment vertical="center" wrapText="1"/>
    </xf>
    <xf numFmtId="0" fontId="3" fillId="0" borderId="0" xfId="0" applyFont="1"/>
    <xf numFmtId="0" fontId="0" fillId="16" borderId="0" xfId="0" applyFill="1"/>
    <xf numFmtId="0" fontId="7" fillId="16" borderId="0" xfId="0" applyFont="1" applyFill="1" applyAlignment="1">
      <alignment vertical="center" wrapText="1"/>
    </xf>
    <xf numFmtId="0" fontId="0" fillId="16" borderId="0" xfId="0" applyFont="1" applyFill="1" applyAlignment="1">
      <alignment vertical="center" wrapText="1"/>
    </xf>
    <xf numFmtId="0" fontId="0" fillId="16" borderId="0" xfId="0" applyFont="1" applyFill="1"/>
    <xf numFmtId="0" fontId="0" fillId="16" borderId="0" xfId="0" applyFont="1" applyFill="1" applyBorder="1"/>
    <xf numFmtId="0" fontId="3" fillId="16" borderId="0" xfId="0" applyFont="1" applyFill="1"/>
    <xf numFmtId="0" fontId="10" fillId="16" borderId="0" xfId="0" applyFont="1" applyFill="1"/>
    <xf numFmtId="0" fontId="0" fillId="16" borderId="0" xfId="0" applyFill="1" applyBorder="1"/>
    <xf numFmtId="0" fontId="2" fillId="16" borderId="0" xfId="0" applyFont="1" applyFill="1" applyBorder="1" applyAlignment="1">
      <alignment horizontal="left" vertical="center" wrapText="1"/>
    </xf>
    <xf numFmtId="0" fontId="14" fillId="16" borderId="0" xfId="0" applyFont="1" applyFill="1" applyBorder="1" applyAlignment="1">
      <alignment horizontal="left" vertical="center" wrapText="1"/>
    </xf>
    <xf numFmtId="0" fontId="8" fillId="16" borderId="0" xfId="0" applyFont="1" applyFill="1" applyBorder="1" applyAlignment="1">
      <alignment horizontal="left" vertical="center"/>
    </xf>
    <xf numFmtId="0" fontId="9" fillId="16" borderId="0" xfId="0" applyFont="1" applyFill="1"/>
    <xf numFmtId="0" fontId="13" fillId="16" borderId="0" xfId="0" applyFont="1" applyFill="1"/>
    <xf numFmtId="0" fontId="6" fillId="16" borderId="0" xfId="0" applyFont="1" applyFill="1" applyAlignment="1">
      <alignment vertical="center"/>
    </xf>
    <xf numFmtId="0" fontId="4" fillId="13" borderId="5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vertical="center" wrapText="1"/>
    </xf>
    <xf numFmtId="0" fontId="4" fillId="15" borderId="21" xfId="0" applyFont="1" applyFill="1" applyBorder="1" applyAlignment="1">
      <alignment vertical="center" wrapText="1"/>
    </xf>
    <xf numFmtId="0" fontId="4" fillId="15" borderId="18" xfId="0" applyFont="1" applyFill="1" applyBorder="1" applyAlignment="1">
      <alignment vertical="center" wrapText="1"/>
    </xf>
    <xf numFmtId="0" fontId="4" fillId="15" borderId="22" xfId="0" applyFont="1" applyFill="1" applyBorder="1" applyAlignment="1">
      <alignment vertical="center" wrapText="1"/>
    </xf>
    <xf numFmtId="0" fontId="4" fillId="15" borderId="16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20" fillId="17" borderId="5" xfId="0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2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4" borderId="18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 wrapText="1"/>
    </xf>
    <xf numFmtId="164" fontId="0" fillId="0" borderId="18" xfId="0" applyNumberFormat="1" applyBorder="1" applyAlignment="1">
      <alignment horizontal="left" vertical="center"/>
    </xf>
    <xf numFmtId="15" fontId="16" fillId="0" borderId="18" xfId="0" applyNumberFormat="1" applyFon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28" fillId="9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31" fillId="9" borderId="0" xfId="0" applyFont="1" applyFill="1" applyAlignment="1">
      <alignment vertical="center" wrapText="1"/>
    </xf>
    <xf numFmtId="0" fontId="31" fillId="0" borderId="0" xfId="0" applyFont="1" applyAlignment="1">
      <alignment vertical="center" wrapText="1"/>
    </xf>
    <xf numFmtId="0" fontId="0" fillId="9" borderId="0" xfId="0" applyFont="1" applyFill="1" applyAlignment="1">
      <alignment horizontal="left" vertical="center" wrapText="1"/>
    </xf>
    <xf numFmtId="0" fontId="0" fillId="9" borderId="13" xfId="0" applyFont="1" applyFill="1" applyBorder="1" applyAlignment="1">
      <alignment horizontal="left" vertical="center" wrapText="1"/>
    </xf>
    <xf numFmtId="0" fontId="0" fillId="9" borderId="11" xfId="0" applyFont="1" applyFill="1" applyBorder="1" applyAlignment="1">
      <alignment horizontal="left" vertical="center" wrapText="1"/>
    </xf>
    <xf numFmtId="0" fontId="0" fillId="9" borderId="7" xfId="0" applyFont="1" applyFill="1" applyBorder="1" applyAlignment="1">
      <alignment horizontal="left" vertical="center" wrapText="1"/>
    </xf>
    <xf numFmtId="0" fontId="28" fillId="9" borderId="0" xfId="0" applyFont="1" applyFill="1" applyBorder="1" applyAlignment="1">
      <alignment vertical="center" wrapText="1"/>
    </xf>
    <xf numFmtId="0" fontId="35" fillId="17" borderId="18" xfId="0" applyFont="1" applyFill="1" applyBorder="1" applyAlignment="1">
      <alignment horizontal="left" vertical="center" wrapText="1"/>
    </xf>
    <xf numFmtId="0" fontId="35" fillId="17" borderId="16" xfId="0" applyFont="1" applyFill="1" applyBorder="1" applyAlignment="1">
      <alignment horizontal="left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left" vertical="center" wrapText="1"/>
    </xf>
    <xf numFmtId="0" fontId="40" fillId="9" borderId="0" xfId="0" applyFont="1" applyFill="1" applyAlignment="1">
      <alignment horizontal="left" vertical="center" wrapText="1"/>
    </xf>
    <xf numFmtId="0" fontId="0" fillId="9" borderId="0" xfId="0" applyFont="1" applyFill="1" applyAlignment="1">
      <alignment vertical="center"/>
    </xf>
    <xf numFmtId="0" fontId="30" fillId="4" borderId="18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/>
    </xf>
    <xf numFmtId="0" fontId="0" fillId="0" borderId="19" xfId="0" applyBorder="1" applyAlignment="1">
      <alignment horizontal="left" vertical="center"/>
    </xf>
    <xf numFmtId="15" fontId="16" fillId="0" borderId="19" xfId="0" applyNumberFormat="1" applyFont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5" fillId="17" borderId="0" xfId="0" applyFont="1" applyFill="1" applyAlignment="1">
      <alignment vertical="center" wrapText="1"/>
    </xf>
    <xf numFmtId="0" fontId="26" fillId="0" borderId="0" xfId="0" applyFont="1" applyAlignment="1">
      <alignment horizontal="left" vertical="center"/>
    </xf>
    <xf numFmtId="0" fontId="0" fillId="19" borderId="18" xfId="0" applyFill="1" applyBorder="1" applyAlignment="1">
      <alignment horizontal="left" vertical="center"/>
    </xf>
    <xf numFmtId="0" fontId="0" fillId="19" borderId="18" xfId="0" applyFill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6" fillId="19" borderId="0" xfId="0" applyFont="1" applyFill="1" applyAlignment="1">
      <alignment vertical="center"/>
    </xf>
    <xf numFmtId="0" fontId="10" fillId="19" borderId="0" xfId="0" applyFont="1" applyFill="1" applyAlignment="1">
      <alignment vertical="center"/>
    </xf>
    <xf numFmtId="0" fontId="0" fillId="19" borderId="0" xfId="0" applyFill="1" applyAlignment="1">
      <alignment horizontal="left" vertical="center"/>
    </xf>
    <xf numFmtId="0" fontId="42" fillId="19" borderId="18" xfId="0" applyFont="1" applyFill="1" applyBorder="1" applyAlignment="1">
      <alignment horizontal="left" vertical="center" wrapText="1"/>
    </xf>
    <xf numFmtId="0" fontId="20" fillId="17" borderId="20" xfId="0" applyFont="1" applyFill="1" applyBorder="1" applyAlignment="1">
      <alignment horizontal="left" vertical="center" wrapText="1"/>
    </xf>
    <xf numFmtId="0" fontId="20" fillId="17" borderId="14" xfId="0" applyFont="1" applyFill="1" applyBorder="1" applyAlignment="1">
      <alignment horizontal="left" vertical="center" wrapText="1"/>
    </xf>
    <xf numFmtId="0" fontId="20" fillId="17" borderId="15" xfId="0" applyFont="1" applyFill="1" applyBorder="1" applyAlignment="1">
      <alignment horizontal="left" vertical="center" wrapText="1"/>
    </xf>
    <xf numFmtId="0" fontId="9" fillId="11" borderId="18" xfId="0" applyFont="1" applyFill="1" applyBorder="1" applyAlignment="1">
      <alignment horizontal="center" vertical="center" wrapText="1"/>
    </xf>
    <xf numFmtId="0" fontId="9" fillId="11" borderId="25" xfId="0" applyFont="1" applyFill="1" applyBorder="1" applyAlignment="1">
      <alignment horizontal="center" vertical="center" wrapText="1"/>
    </xf>
    <xf numFmtId="0" fontId="25" fillId="17" borderId="6" xfId="0" applyFont="1" applyFill="1" applyBorder="1" applyAlignment="1">
      <alignment horizontal="left" vertical="center" wrapText="1"/>
    </xf>
    <xf numFmtId="0" fontId="25" fillId="17" borderId="3" xfId="0" applyFont="1" applyFill="1" applyBorder="1" applyAlignment="1">
      <alignment horizontal="left" vertical="center" wrapText="1"/>
    </xf>
    <xf numFmtId="0" fontId="25" fillId="17" borderId="2" xfId="0" applyFont="1" applyFill="1" applyBorder="1" applyAlignment="1">
      <alignment horizontal="left" vertical="center" wrapText="1"/>
    </xf>
    <xf numFmtId="0" fontId="25" fillId="17" borderId="26" xfId="0" applyFont="1" applyFill="1" applyBorder="1" applyAlignment="1">
      <alignment horizontal="left" vertical="center" wrapText="1"/>
    </xf>
    <xf numFmtId="0" fontId="25" fillId="17" borderId="27" xfId="0" applyFont="1" applyFill="1" applyBorder="1" applyAlignment="1">
      <alignment horizontal="left" vertical="center" wrapText="1"/>
    </xf>
    <xf numFmtId="0" fontId="25" fillId="17" borderId="30" xfId="0" applyFont="1" applyFill="1" applyBorder="1" applyAlignment="1">
      <alignment horizontal="left" vertical="center" wrapText="1"/>
    </xf>
    <xf numFmtId="0" fontId="21" fillId="17" borderId="26" xfId="0" applyFont="1" applyFill="1" applyBorder="1" applyAlignment="1">
      <alignment horizontal="left" vertical="center" wrapText="1"/>
    </xf>
    <xf numFmtId="0" fontId="21" fillId="17" borderId="27" xfId="0" applyFont="1" applyFill="1" applyBorder="1" applyAlignment="1">
      <alignment horizontal="left" vertical="center" wrapText="1"/>
    </xf>
    <xf numFmtId="0" fontId="21" fillId="17" borderId="30" xfId="0" applyFont="1" applyFill="1" applyBorder="1" applyAlignment="1">
      <alignment horizontal="left" vertical="center" wrapText="1"/>
    </xf>
    <xf numFmtId="0" fontId="21" fillId="17" borderId="20" xfId="0" applyFont="1" applyFill="1" applyBorder="1" applyAlignment="1">
      <alignment horizontal="left" vertical="center" wrapText="1"/>
    </xf>
    <xf numFmtId="0" fontId="21" fillId="17" borderId="14" xfId="0" applyFont="1" applyFill="1" applyBorder="1" applyAlignment="1">
      <alignment horizontal="left" vertical="center" wrapText="1"/>
    </xf>
    <xf numFmtId="0" fontId="21" fillId="17" borderId="15" xfId="0" applyFont="1" applyFill="1" applyBorder="1" applyAlignment="1">
      <alignment horizontal="left" vertical="center" wrapText="1"/>
    </xf>
    <xf numFmtId="0" fontId="20" fillId="17" borderId="6" xfId="0" applyFont="1" applyFill="1" applyBorder="1" applyAlignment="1">
      <alignment horizontal="left" vertical="center" wrapText="1"/>
    </xf>
    <xf numFmtId="0" fontId="20" fillId="17" borderId="3" xfId="0" applyFont="1" applyFill="1" applyBorder="1" applyAlignment="1">
      <alignment horizontal="left" vertical="center" wrapText="1"/>
    </xf>
    <xf numFmtId="0" fontId="20" fillId="17" borderId="2" xfId="0" applyFont="1" applyFill="1" applyBorder="1" applyAlignment="1">
      <alignment horizontal="left" vertical="center" wrapText="1"/>
    </xf>
    <xf numFmtId="0" fontId="4" fillId="7" borderId="21" xfId="0" applyFont="1" applyFill="1" applyBorder="1" applyAlignment="1">
      <alignment horizontal="left" vertical="center" wrapText="1"/>
    </xf>
    <xf numFmtId="0" fontId="4" fillId="7" borderId="31" xfId="0" applyFont="1" applyFill="1" applyBorder="1" applyAlignment="1">
      <alignment horizontal="left" vertical="center" wrapText="1"/>
    </xf>
    <xf numFmtId="0" fontId="4" fillId="7" borderId="34" xfId="0" applyFont="1" applyFill="1" applyBorder="1" applyAlignment="1">
      <alignment horizontal="left" vertical="center" wrapText="1"/>
    </xf>
    <xf numFmtId="0" fontId="4" fillId="7" borderId="28" xfId="0" applyFont="1" applyFill="1" applyBorder="1" applyAlignment="1">
      <alignment horizontal="left" vertical="center" wrapText="1"/>
    </xf>
    <xf numFmtId="0" fontId="25" fillId="17" borderId="9" xfId="0" applyFont="1" applyFill="1" applyBorder="1" applyAlignment="1">
      <alignment horizontal="left" vertical="center" wrapText="1"/>
    </xf>
    <xf numFmtId="0" fontId="25" fillId="17" borderId="10" xfId="0" applyFont="1" applyFill="1" applyBorder="1" applyAlignment="1">
      <alignment horizontal="left" vertical="center" wrapText="1"/>
    </xf>
    <xf numFmtId="0" fontId="25" fillId="17" borderId="12" xfId="0" applyFont="1" applyFill="1" applyBorder="1" applyAlignment="1">
      <alignment horizontal="left" vertical="center" wrapText="1"/>
    </xf>
    <xf numFmtId="0" fontId="21" fillId="17" borderId="9" xfId="0" applyFont="1" applyFill="1" applyBorder="1" applyAlignment="1">
      <alignment horizontal="left" vertical="center" wrapText="1"/>
    </xf>
    <xf numFmtId="0" fontId="21" fillId="17" borderId="10" xfId="0" applyFont="1" applyFill="1" applyBorder="1" applyAlignment="1">
      <alignment horizontal="left" vertical="center" wrapText="1"/>
    </xf>
    <xf numFmtId="0" fontId="21" fillId="17" borderId="12" xfId="0" applyFont="1" applyFill="1" applyBorder="1" applyAlignment="1">
      <alignment horizontal="left" vertical="center" wrapText="1"/>
    </xf>
    <xf numFmtId="0" fontId="19" fillId="16" borderId="0" xfId="0" applyFont="1" applyFill="1" applyAlignment="1">
      <alignment horizontal="left" vertical="center" wrapText="1"/>
    </xf>
    <xf numFmtId="0" fontId="9" fillId="11" borderId="11" xfId="0" applyFont="1" applyFill="1" applyBorder="1" applyAlignment="1">
      <alignment horizontal="left" vertical="center" wrapText="1"/>
    </xf>
    <xf numFmtId="0" fontId="9" fillId="11" borderId="0" xfId="0" applyFont="1" applyFill="1" applyBorder="1" applyAlignment="1">
      <alignment horizontal="left" vertical="center" wrapText="1"/>
    </xf>
    <xf numFmtId="0" fontId="9" fillId="11" borderId="13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9" borderId="11" xfId="0" applyFont="1" applyFill="1" applyBorder="1" applyAlignment="1">
      <alignment horizontal="left" vertical="center" wrapText="1"/>
    </xf>
    <xf numFmtId="0" fontId="2" fillId="9" borderId="0" xfId="0" applyFont="1" applyFill="1" applyBorder="1" applyAlignment="1">
      <alignment horizontal="left" vertical="center" wrapText="1"/>
    </xf>
    <xf numFmtId="0" fontId="2" fillId="9" borderId="13" xfId="0" applyFont="1" applyFill="1" applyBorder="1" applyAlignment="1">
      <alignment horizontal="left" vertical="center" wrapText="1"/>
    </xf>
    <xf numFmtId="0" fontId="12" fillId="7" borderId="11" xfId="0" applyFont="1" applyFill="1" applyBorder="1" applyAlignment="1">
      <alignment horizontal="left" vertical="center" wrapText="1"/>
    </xf>
    <xf numFmtId="0" fontId="12" fillId="7" borderId="0" xfId="0" applyFont="1" applyFill="1" applyBorder="1" applyAlignment="1">
      <alignment horizontal="left" vertical="center" wrapText="1"/>
    </xf>
    <xf numFmtId="0" fontId="12" fillId="7" borderId="13" xfId="0" applyFont="1" applyFill="1" applyBorder="1" applyAlignment="1">
      <alignment horizontal="left" vertical="center" wrapText="1"/>
    </xf>
    <xf numFmtId="0" fontId="4" fillId="8" borderId="11" xfId="0" applyFont="1" applyFill="1" applyBorder="1" applyAlignment="1">
      <alignment horizontal="left" vertical="center" wrapText="1"/>
    </xf>
    <xf numFmtId="0" fontId="4" fillId="8" borderId="0" xfId="0" applyFont="1" applyFill="1" applyBorder="1" applyAlignment="1">
      <alignment horizontal="left" vertical="center" wrapText="1"/>
    </xf>
    <xf numFmtId="0" fontId="4" fillId="8" borderId="13" xfId="0" applyFont="1" applyFill="1" applyBorder="1" applyAlignment="1">
      <alignment horizontal="left" vertical="center" wrapText="1"/>
    </xf>
    <xf numFmtId="0" fontId="4" fillId="13" borderId="11" xfId="0" applyFont="1" applyFill="1" applyBorder="1" applyAlignment="1">
      <alignment horizontal="left" vertical="center" wrapText="1"/>
    </xf>
    <xf numFmtId="0" fontId="4" fillId="13" borderId="0" xfId="0" applyFont="1" applyFill="1" applyBorder="1" applyAlignment="1">
      <alignment horizontal="left" vertical="center" wrapText="1"/>
    </xf>
    <xf numFmtId="0" fontId="4" fillId="13" borderId="13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0" fontId="2" fillId="12" borderId="11" xfId="0" applyFont="1" applyFill="1" applyBorder="1" applyAlignment="1">
      <alignment horizontal="left" vertical="center" wrapText="1"/>
    </xf>
    <xf numFmtId="0" fontId="2" fillId="12" borderId="0" xfId="0" applyFont="1" applyFill="1" applyBorder="1" applyAlignment="1">
      <alignment horizontal="left" vertical="center" wrapText="1"/>
    </xf>
    <xf numFmtId="0" fontId="2" fillId="12" borderId="13" xfId="0" applyFont="1" applyFill="1" applyBorder="1" applyAlignment="1">
      <alignment horizontal="left" vertical="center" wrapText="1"/>
    </xf>
    <xf numFmtId="0" fontId="12" fillId="6" borderId="11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2" fillId="6" borderId="1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0" fillId="17" borderId="6" xfId="0" applyFont="1" applyFill="1" applyBorder="1" applyAlignment="1">
      <alignment horizontal="center" vertical="center" wrapText="1"/>
    </xf>
    <xf numFmtId="0" fontId="20" fillId="17" borderId="3" xfId="0" applyFont="1" applyFill="1" applyBorder="1" applyAlignment="1">
      <alignment horizontal="center" vertical="center" wrapText="1"/>
    </xf>
    <xf numFmtId="0" fontId="20" fillId="17" borderId="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0" fontId="12" fillId="5" borderId="11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2" fillId="12" borderId="11" xfId="0" applyFont="1" applyFill="1" applyBorder="1" applyAlignment="1">
      <alignment horizontal="left" vertical="center"/>
    </xf>
    <xf numFmtId="0" fontId="12" fillId="12" borderId="0" xfId="0" applyFont="1" applyFill="1" applyBorder="1" applyAlignment="1">
      <alignment horizontal="left" vertical="center"/>
    </xf>
    <xf numFmtId="0" fontId="12" fillId="12" borderId="13" xfId="0" applyFont="1" applyFill="1" applyBorder="1" applyAlignment="1">
      <alignment horizontal="left" vertical="center"/>
    </xf>
    <xf numFmtId="0" fontId="12" fillId="6" borderId="11" xfId="0" applyFont="1" applyFill="1" applyBorder="1" applyAlignment="1">
      <alignment horizontal="left" vertical="center"/>
    </xf>
    <xf numFmtId="0" fontId="12" fillId="6" borderId="0" xfId="0" applyFont="1" applyFill="1" applyBorder="1" applyAlignment="1">
      <alignment horizontal="left" vertical="center"/>
    </xf>
    <xf numFmtId="0" fontId="12" fillId="6" borderId="13" xfId="0" applyFont="1" applyFill="1" applyBorder="1" applyAlignment="1">
      <alignment horizontal="left" vertical="center"/>
    </xf>
    <xf numFmtId="0" fontId="12" fillId="7" borderId="11" xfId="0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left" vertical="center"/>
    </xf>
    <xf numFmtId="0" fontId="12" fillId="7" borderId="13" xfId="0" applyFont="1" applyFill="1" applyBorder="1" applyAlignment="1">
      <alignment horizontal="left" vertical="center"/>
    </xf>
    <xf numFmtId="0" fontId="4" fillId="8" borderId="11" xfId="0" applyFont="1" applyFill="1" applyBorder="1" applyAlignment="1">
      <alignment horizontal="left" vertical="center"/>
    </xf>
    <xf numFmtId="0" fontId="4" fillId="8" borderId="0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13" borderId="11" xfId="0" applyFont="1" applyFill="1" applyBorder="1" applyAlignment="1">
      <alignment horizontal="left" vertical="center"/>
    </xf>
    <xf numFmtId="0" fontId="4" fillId="13" borderId="0" xfId="0" applyFont="1" applyFill="1" applyBorder="1" applyAlignment="1">
      <alignment horizontal="left" vertical="center"/>
    </xf>
    <xf numFmtId="0" fontId="4" fillId="13" borderId="13" xfId="0" applyFont="1" applyFill="1" applyBorder="1" applyAlignment="1">
      <alignment horizontal="left" vertical="center"/>
    </xf>
    <xf numFmtId="0" fontId="21" fillId="17" borderId="9" xfId="0" applyFont="1" applyFill="1" applyBorder="1" applyAlignment="1">
      <alignment horizontal="left" vertical="center"/>
    </xf>
    <xf numFmtId="0" fontId="21" fillId="17" borderId="10" xfId="0" applyFont="1" applyFill="1" applyBorder="1" applyAlignment="1">
      <alignment horizontal="left" vertical="center"/>
    </xf>
    <xf numFmtId="0" fontId="21" fillId="17" borderId="12" xfId="0" applyFont="1" applyFill="1" applyBorder="1" applyAlignment="1">
      <alignment horizontal="left" vertical="center"/>
    </xf>
    <xf numFmtId="0" fontId="9" fillId="11" borderId="11" xfId="0" applyFont="1" applyFill="1" applyBorder="1" applyAlignment="1">
      <alignment horizontal="left" vertical="center"/>
    </xf>
    <xf numFmtId="0" fontId="9" fillId="11" borderId="0" xfId="0" applyFont="1" applyFill="1" applyBorder="1" applyAlignment="1">
      <alignment horizontal="left" vertical="center"/>
    </xf>
    <xf numFmtId="0" fontId="9" fillId="11" borderId="13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11" fillId="13" borderId="23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0" fontId="11" fillId="12" borderId="23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25" fillId="17" borderId="6" xfId="0" applyFont="1" applyFill="1" applyBorder="1" applyAlignment="1">
      <alignment horizontal="center" vertical="center" wrapText="1"/>
    </xf>
    <xf numFmtId="0" fontId="25" fillId="17" borderId="3" xfId="0" applyFont="1" applyFill="1" applyBorder="1" applyAlignment="1">
      <alignment horizontal="center" vertical="center" wrapText="1"/>
    </xf>
    <xf numFmtId="0" fontId="25" fillId="17" borderId="26" xfId="0" applyFont="1" applyFill="1" applyBorder="1" applyAlignment="1">
      <alignment horizontal="left" vertical="center"/>
    </xf>
    <xf numFmtId="0" fontId="25" fillId="17" borderId="27" xfId="0" applyFont="1" applyFill="1" applyBorder="1" applyAlignment="1">
      <alignment horizontal="left" vertical="center"/>
    </xf>
    <xf numFmtId="0" fontId="25" fillId="17" borderId="30" xfId="0" applyFont="1" applyFill="1" applyBorder="1" applyAlignment="1">
      <alignment horizontal="left" vertical="center"/>
    </xf>
    <xf numFmtId="0" fontId="2" fillId="9" borderId="11" xfId="0" applyFont="1" applyFill="1" applyBorder="1" applyAlignment="1">
      <alignment horizontal="left" vertical="center"/>
    </xf>
    <xf numFmtId="0" fontId="2" fillId="9" borderId="0" xfId="0" applyFont="1" applyFill="1" applyBorder="1" applyAlignment="1">
      <alignment horizontal="left" vertical="center"/>
    </xf>
    <xf numFmtId="0" fontId="2" fillId="9" borderId="13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5" fillId="17" borderId="2" xfId="0" applyFont="1" applyFill="1" applyBorder="1" applyAlignment="1">
      <alignment horizontal="center" vertical="center" wrapText="1"/>
    </xf>
    <xf numFmtId="0" fontId="20" fillId="17" borderId="23" xfId="0" applyFont="1" applyFill="1" applyBorder="1" applyAlignment="1">
      <alignment horizontal="center" vertical="center" wrapText="1"/>
    </xf>
    <xf numFmtId="0" fontId="20" fillId="17" borderId="4" xfId="0" applyFont="1" applyFill="1" applyBorder="1" applyAlignment="1">
      <alignment horizontal="center" vertical="center" wrapText="1"/>
    </xf>
    <xf numFmtId="0" fontId="20" fillId="17" borderId="9" xfId="0" applyFont="1" applyFill="1" applyBorder="1" applyAlignment="1">
      <alignment horizontal="center" vertical="center" wrapText="1"/>
    </xf>
    <xf numFmtId="0" fontId="20" fillId="17" borderId="10" xfId="0" applyFont="1" applyFill="1" applyBorder="1" applyAlignment="1">
      <alignment horizontal="center" vertical="center" wrapText="1"/>
    </xf>
    <xf numFmtId="0" fontId="20" fillId="17" borderId="12" xfId="0" applyFont="1" applyFill="1" applyBorder="1" applyAlignment="1">
      <alignment horizontal="center" vertical="center" wrapText="1"/>
    </xf>
    <xf numFmtId="0" fontId="20" fillId="17" borderId="11" xfId="0" applyFont="1" applyFill="1" applyBorder="1" applyAlignment="1">
      <alignment horizontal="center" vertical="center" wrapText="1"/>
    </xf>
    <xf numFmtId="0" fontId="20" fillId="17" borderId="0" xfId="0" applyFont="1" applyFill="1" applyBorder="1" applyAlignment="1">
      <alignment horizontal="center" vertical="center" wrapText="1"/>
    </xf>
    <xf numFmtId="0" fontId="20" fillId="17" borderId="13" xfId="0" applyFont="1" applyFill="1" applyBorder="1" applyAlignment="1">
      <alignment horizontal="center" vertical="center" wrapText="1"/>
    </xf>
    <xf numFmtId="0" fontId="20" fillId="17" borderId="8" xfId="0" applyFont="1" applyFill="1" applyBorder="1" applyAlignment="1">
      <alignment horizontal="center" vertical="center" wrapText="1"/>
    </xf>
    <xf numFmtId="0" fontId="20" fillId="17" borderId="7" xfId="0" applyFont="1" applyFill="1" applyBorder="1" applyAlignment="1">
      <alignment horizontal="center" vertical="center" wrapText="1"/>
    </xf>
    <xf numFmtId="0" fontId="20" fillId="17" borderId="5" xfId="0" applyFont="1" applyFill="1" applyBorder="1" applyAlignment="1">
      <alignment horizontal="center" vertical="center" wrapText="1"/>
    </xf>
    <xf numFmtId="0" fontId="25" fillId="17" borderId="23" xfId="0" applyFont="1" applyFill="1" applyBorder="1" applyAlignment="1">
      <alignment horizontal="center" vertical="center" wrapText="1"/>
    </xf>
    <xf numFmtId="0" fontId="25" fillId="17" borderId="2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4" fillId="13" borderId="23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11" fillId="9" borderId="2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3" fillId="9" borderId="7" xfId="0" applyFont="1" applyFill="1" applyBorder="1" applyAlignment="1">
      <alignment horizontal="left" vertical="center" wrapText="1"/>
    </xf>
    <xf numFmtId="0" fontId="28" fillId="9" borderId="9" xfId="0" applyFont="1" applyFill="1" applyBorder="1" applyAlignment="1">
      <alignment horizontal="left" vertical="center" wrapText="1"/>
    </xf>
    <xf numFmtId="0" fontId="28" fillId="9" borderId="10" xfId="0" applyFont="1" applyFill="1" applyBorder="1" applyAlignment="1">
      <alignment horizontal="left" vertical="center" wrapText="1"/>
    </xf>
    <xf numFmtId="0" fontId="28" fillId="9" borderId="12" xfId="0" applyFont="1" applyFill="1" applyBorder="1" applyAlignment="1">
      <alignment horizontal="left" vertical="center" wrapText="1"/>
    </xf>
    <xf numFmtId="0" fontId="28" fillId="9" borderId="8" xfId="0" applyFont="1" applyFill="1" applyBorder="1" applyAlignment="1">
      <alignment horizontal="left" vertical="center" wrapText="1"/>
    </xf>
    <xf numFmtId="0" fontId="28" fillId="9" borderId="7" xfId="0" applyFont="1" applyFill="1" applyBorder="1" applyAlignment="1">
      <alignment horizontal="left" vertical="center" wrapText="1"/>
    </xf>
    <xf numFmtId="0" fontId="28" fillId="9" borderId="5" xfId="0" applyFont="1" applyFill="1" applyBorder="1" applyAlignment="1">
      <alignment horizontal="left" vertical="center" wrapText="1"/>
    </xf>
    <xf numFmtId="0" fontId="36" fillId="9" borderId="0" xfId="0" applyFont="1" applyFill="1" applyAlignment="1">
      <alignment horizontal="left" vertical="center" wrapText="1"/>
    </xf>
    <xf numFmtId="0" fontId="33" fillId="11" borderId="8" xfId="0" applyFont="1" applyFill="1" applyBorder="1" applyAlignment="1">
      <alignment horizontal="left" vertical="center"/>
    </xf>
    <xf numFmtId="0" fontId="33" fillId="11" borderId="7" xfId="0" applyFont="1" applyFill="1" applyBorder="1" applyAlignment="1">
      <alignment horizontal="left" vertical="center"/>
    </xf>
    <xf numFmtId="0" fontId="33" fillId="11" borderId="5" xfId="0" applyFont="1" applyFill="1" applyBorder="1" applyAlignment="1">
      <alignment horizontal="left" vertical="center"/>
    </xf>
    <xf numFmtId="0" fontId="34" fillId="17" borderId="31" xfId="0" applyFont="1" applyFill="1" applyBorder="1" applyAlignment="1">
      <alignment horizontal="left" vertical="center" wrapText="1"/>
    </xf>
    <xf numFmtId="0" fontId="34" fillId="17" borderId="34" xfId="0" applyFont="1" applyFill="1" applyBorder="1" applyAlignment="1">
      <alignment horizontal="left" vertical="center" wrapText="1"/>
    </xf>
    <xf numFmtId="0" fontId="34" fillId="17" borderId="39" xfId="0" applyFont="1" applyFill="1" applyBorder="1" applyAlignment="1">
      <alignment horizontal="left" vertical="center" wrapText="1"/>
    </xf>
    <xf numFmtId="0" fontId="34" fillId="17" borderId="37" xfId="0" applyFont="1" applyFill="1" applyBorder="1" applyAlignment="1">
      <alignment horizontal="left" vertical="center" wrapText="1"/>
    </xf>
    <xf numFmtId="0" fontId="34" fillId="17" borderId="38" xfId="0" applyFont="1" applyFill="1" applyBorder="1" applyAlignment="1">
      <alignment horizontal="left" vertical="center" wrapText="1"/>
    </xf>
    <xf numFmtId="0" fontId="34" fillId="17" borderId="35" xfId="0" applyFont="1" applyFill="1" applyBorder="1" applyAlignment="1">
      <alignment horizontal="left" vertical="center" wrapText="1"/>
    </xf>
    <xf numFmtId="0" fontId="34" fillId="17" borderId="36" xfId="0" applyFont="1" applyFill="1" applyBorder="1" applyAlignment="1">
      <alignment horizontal="left" vertical="center" wrapText="1"/>
    </xf>
    <xf numFmtId="0" fontId="25" fillId="17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30" fillId="4" borderId="18" xfId="0" applyFont="1" applyFill="1" applyBorder="1" applyAlignment="1">
      <alignment horizontal="center" vertical="center" wrapText="1"/>
    </xf>
    <xf numFmtId="0" fontId="30" fillId="18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20C1D50F-D05E-494B-B209-8D9C89974AA1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F57"/>
  <sheetViews>
    <sheetView tabSelected="1" zoomScaleNormal="100" workbookViewId="0">
      <selection activeCell="B2" sqref="B2:E2"/>
    </sheetView>
  </sheetViews>
  <sheetFormatPr baseColWidth="10" defaultRowHeight="12.75"/>
  <cols>
    <col min="1" max="1" width="6" customWidth="1"/>
    <col min="2" max="2" width="44.5703125" customWidth="1"/>
    <col min="3" max="3" width="17.5703125" customWidth="1"/>
    <col min="4" max="4" width="9.42578125" customWidth="1"/>
    <col min="5" max="5" width="21" customWidth="1"/>
    <col min="6" max="6" width="6.7109375" customWidth="1"/>
  </cols>
  <sheetData>
    <row r="1" spans="1:6">
      <c r="A1" s="78"/>
      <c r="B1" s="78"/>
      <c r="C1" s="78"/>
      <c r="D1" s="78"/>
      <c r="E1" s="78"/>
      <c r="F1" s="78"/>
    </row>
    <row r="2" spans="1:6" ht="39" customHeight="1">
      <c r="A2" s="78"/>
      <c r="B2" s="180" t="s">
        <v>469</v>
      </c>
      <c r="C2" s="180"/>
      <c r="D2" s="180"/>
      <c r="E2" s="180"/>
      <c r="F2" s="78"/>
    </row>
    <row r="3" spans="1:6" ht="20.25">
      <c r="A3" s="78"/>
      <c r="B3" s="88" t="s">
        <v>472</v>
      </c>
      <c r="C3" s="78"/>
      <c r="D3" s="78"/>
      <c r="E3" s="78"/>
      <c r="F3" s="78"/>
    </row>
    <row r="4" spans="1:6" ht="11.25" customHeight="1" thickBot="1">
      <c r="A4" s="78"/>
      <c r="B4" s="88"/>
      <c r="C4" s="78"/>
      <c r="D4" s="78"/>
      <c r="E4" s="78"/>
      <c r="F4" s="78"/>
    </row>
    <row r="5" spans="1:6" ht="12.75" customHeight="1" thickBot="1">
      <c r="A5" s="78"/>
      <c r="B5" s="174" t="s">
        <v>116</v>
      </c>
      <c r="C5" s="175"/>
      <c r="D5" s="175"/>
      <c r="E5" s="176"/>
      <c r="F5" s="78"/>
    </row>
    <row r="6" spans="1:6" ht="12.75" customHeight="1">
      <c r="A6" s="78"/>
      <c r="B6" s="177" t="s">
        <v>117</v>
      </c>
      <c r="C6" s="178"/>
      <c r="D6" s="178"/>
      <c r="E6" s="179"/>
      <c r="F6" s="78"/>
    </row>
    <row r="7" spans="1:6">
      <c r="A7" s="78"/>
      <c r="B7" s="187" t="s">
        <v>156</v>
      </c>
      <c r="C7" s="188"/>
      <c r="D7" s="188"/>
      <c r="E7" s="189"/>
      <c r="F7" s="78"/>
    </row>
    <row r="8" spans="1:6" ht="21" customHeight="1">
      <c r="A8" s="78"/>
      <c r="B8" s="199" t="s">
        <v>157</v>
      </c>
      <c r="C8" s="200"/>
      <c r="D8" s="200"/>
      <c r="E8" s="201"/>
      <c r="F8" s="78"/>
    </row>
    <row r="9" spans="1:6" ht="12.75" customHeight="1">
      <c r="A9" s="78"/>
      <c r="B9" s="202" t="s">
        <v>160</v>
      </c>
      <c r="C9" s="203"/>
      <c r="D9" s="203"/>
      <c r="E9" s="204"/>
      <c r="F9" s="78"/>
    </row>
    <row r="10" spans="1:6" ht="12.75" customHeight="1">
      <c r="A10" s="78"/>
      <c r="B10" s="205" t="s">
        <v>163</v>
      </c>
      <c r="C10" s="206"/>
      <c r="D10" s="206"/>
      <c r="E10" s="207"/>
      <c r="F10" s="78"/>
    </row>
    <row r="11" spans="1:6" ht="12.75" customHeight="1">
      <c r="A11" s="78"/>
      <c r="B11" s="208" t="s">
        <v>161</v>
      </c>
      <c r="C11" s="209"/>
      <c r="D11" s="209"/>
      <c r="E11" s="210"/>
      <c r="F11" s="78"/>
    </row>
    <row r="12" spans="1:6" ht="12.75" customHeight="1">
      <c r="A12" s="78"/>
      <c r="B12" s="190" t="s">
        <v>162</v>
      </c>
      <c r="C12" s="191"/>
      <c r="D12" s="191"/>
      <c r="E12" s="192"/>
      <c r="F12" s="78"/>
    </row>
    <row r="13" spans="1:6" ht="12.75" customHeight="1">
      <c r="A13" s="78"/>
      <c r="B13" s="193" t="s">
        <v>158</v>
      </c>
      <c r="C13" s="194"/>
      <c r="D13" s="194"/>
      <c r="E13" s="195"/>
      <c r="F13" s="78"/>
    </row>
    <row r="14" spans="1:6" ht="13.5" customHeight="1" thickBot="1">
      <c r="A14" s="78"/>
      <c r="B14" s="196" t="s">
        <v>159</v>
      </c>
      <c r="C14" s="197"/>
      <c r="D14" s="197"/>
      <c r="E14" s="198"/>
      <c r="F14" s="78"/>
    </row>
    <row r="15" spans="1:6" ht="13.5" customHeight="1">
      <c r="A15" s="78"/>
      <c r="B15" s="177" t="s">
        <v>119</v>
      </c>
      <c r="C15" s="178"/>
      <c r="D15" s="178"/>
      <c r="E15" s="179"/>
      <c r="F15" s="78"/>
    </row>
    <row r="16" spans="1:6" ht="13.5" customHeight="1">
      <c r="A16" s="78"/>
      <c r="B16" s="181" t="s">
        <v>115</v>
      </c>
      <c r="C16" s="182"/>
      <c r="D16" s="182"/>
      <c r="E16" s="183"/>
      <c r="F16" s="78"/>
    </row>
    <row r="17" spans="1:6" ht="13.5" customHeight="1" thickBot="1">
      <c r="A17" s="78"/>
      <c r="B17" s="184" t="s">
        <v>118</v>
      </c>
      <c r="C17" s="185"/>
      <c r="D17" s="185"/>
      <c r="E17" s="186"/>
      <c r="F17" s="78"/>
    </row>
    <row r="18" spans="1:6" ht="13.5" customHeight="1">
      <c r="A18" s="78"/>
      <c r="B18" s="86"/>
      <c r="C18" s="86"/>
      <c r="D18" s="86"/>
      <c r="E18" s="86"/>
      <c r="F18" s="78"/>
    </row>
    <row r="19" spans="1:6" ht="13.5" customHeight="1" thickBot="1">
      <c r="A19" s="78"/>
      <c r="B19" s="87"/>
      <c r="C19" s="87"/>
      <c r="D19" s="87"/>
      <c r="E19" s="87"/>
      <c r="F19" s="78"/>
    </row>
    <row r="20" spans="1:6" s="15" customFormat="1" ht="15.75" customHeight="1" thickBot="1">
      <c r="A20" s="79"/>
      <c r="B20" s="155" t="s">
        <v>29</v>
      </c>
      <c r="C20" s="156"/>
      <c r="D20" s="156"/>
      <c r="E20" s="157"/>
      <c r="F20" s="79"/>
    </row>
    <row r="21" spans="1:6" s="15" customFormat="1" ht="14.25">
      <c r="A21" s="79"/>
      <c r="B21" s="161" t="s">
        <v>32</v>
      </c>
      <c r="C21" s="162"/>
      <c r="D21" s="162"/>
      <c r="E21" s="163"/>
      <c r="F21" s="79"/>
    </row>
    <row r="22" spans="1:6" s="3" customFormat="1">
      <c r="A22" s="80"/>
      <c r="B22" s="37" t="s">
        <v>465</v>
      </c>
      <c r="C22" s="38" t="s">
        <v>45</v>
      </c>
      <c r="D22" s="52" t="s">
        <v>1</v>
      </c>
      <c r="E22" s="36" t="s">
        <v>107</v>
      </c>
      <c r="F22" s="80"/>
    </row>
    <row r="23" spans="1:6" s="3" customFormat="1">
      <c r="A23" s="80"/>
      <c r="B23" s="37" t="s">
        <v>40</v>
      </c>
      <c r="C23" s="38" t="s">
        <v>46</v>
      </c>
      <c r="D23" s="38" t="s">
        <v>1</v>
      </c>
      <c r="E23" s="36" t="s">
        <v>107</v>
      </c>
      <c r="F23" s="80"/>
    </row>
    <row r="24" spans="1:6" s="3" customFormat="1">
      <c r="A24" s="80"/>
      <c r="B24" s="11" t="s">
        <v>21</v>
      </c>
      <c r="C24" s="13"/>
      <c r="D24" s="13" t="s">
        <v>4</v>
      </c>
      <c r="E24" s="36" t="s">
        <v>107</v>
      </c>
      <c r="F24" s="80"/>
    </row>
    <row r="25" spans="1:6" s="3" customFormat="1" ht="13.5" thickBot="1">
      <c r="A25" s="80"/>
      <c r="B25" s="54" t="s">
        <v>31</v>
      </c>
      <c r="C25" s="55"/>
      <c r="D25" s="55"/>
      <c r="E25" s="56" t="s">
        <v>107</v>
      </c>
      <c r="F25" s="80"/>
    </row>
    <row r="26" spans="1:6" s="3" customFormat="1" ht="14.25">
      <c r="A26" s="80"/>
      <c r="B26" s="164" t="s">
        <v>33</v>
      </c>
      <c r="C26" s="165"/>
      <c r="D26" s="165"/>
      <c r="E26" s="166"/>
      <c r="F26" s="80"/>
    </row>
    <row r="27" spans="1:6" s="1" customFormat="1">
      <c r="A27" s="81"/>
      <c r="B27" s="9" t="s">
        <v>39</v>
      </c>
      <c r="C27" s="4" t="s">
        <v>47</v>
      </c>
      <c r="D27" s="5" t="s">
        <v>1</v>
      </c>
      <c r="E27" s="23" t="s">
        <v>107</v>
      </c>
      <c r="F27" s="81"/>
    </row>
    <row r="28" spans="1:6" s="1" customFormat="1">
      <c r="A28" s="81"/>
      <c r="B28" s="10" t="s">
        <v>38</v>
      </c>
      <c r="C28" s="6" t="s">
        <v>48</v>
      </c>
      <c r="D28" s="6" t="s">
        <v>1</v>
      </c>
      <c r="E28" s="23" t="s">
        <v>107</v>
      </c>
      <c r="F28" s="81"/>
    </row>
    <row r="29" spans="1:6" s="1" customFormat="1" ht="13.5" thickBot="1">
      <c r="A29" s="81"/>
      <c r="B29" s="12" t="s">
        <v>34</v>
      </c>
      <c r="C29" s="14"/>
      <c r="D29" s="14"/>
      <c r="E29" s="53" t="s">
        <v>107</v>
      </c>
      <c r="F29" s="81"/>
    </row>
    <row r="30" spans="1:6" s="19" customFormat="1" ht="13.5" thickBot="1">
      <c r="A30" s="82"/>
      <c r="B30" s="16"/>
      <c r="C30" s="17"/>
      <c r="D30" s="17"/>
      <c r="E30" s="18"/>
      <c r="F30" s="82"/>
    </row>
    <row r="31" spans="1:6" s="8" customFormat="1" ht="16.5" thickBot="1">
      <c r="A31" s="83"/>
      <c r="B31" s="158" t="s">
        <v>59</v>
      </c>
      <c r="C31" s="159"/>
      <c r="D31" s="159"/>
      <c r="E31" s="160"/>
      <c r="F31" s="83"/>
    </row>
    <row r="32" spans="1:6" s="8" customFormat="1" ht="15">
      <c r="A32" s="83"/>
      <c r="B32" s="150" t="s">
        <v>24</v>
      </c>
      <c r="C32" s="151"/>
      <c r="D32" s="151"/>
      <c r="E32" s="152"/>
      <c r="F32" s="83"/>
    </row>
    <row r="33" spans="1:6" s="1" customFormat="1" ht="22.5">
      <c r="A33" s="81"/>
      <c r="B33" s="59" t="s">
        <v>37</v>
      </c>
      <c r="C33" s="57" t="s">
        <v>19</v>
      </c>
      <c r="D33" s="57" t="s">
        <v>1</v>
      </c>
      <c r="E33" s="60" t="s">
        <v>107</v>
      </c>
      <c r="F33" s="81"/>
    </row>
    <row r="34" spans="1:6" s="1" customFormat="1" ht="12.75" customHeight="1">
      <c r="A34" s="81"/>
      <c r="B34" s="171" t="s">
        <v>104</v>
      </c>
      <c r="C34" s="58" t="s">
        <v>23</v>
      </c>
      <c r="D34" s="58" t="s">
        <v>1</v>
      </c>
      <c r="E34" s="61"/>
      <c r="F34" s="81"/>
    </row>
    <row r="35" spans="1:6" s="1" customFormat="1">
      <c r="A35" s="81"/>
      <c r="B35" s="172"/>
      <c r="C35" s="21" t="s">
        <v>5</v>
      </c>
      <c r="D35" s="21" t="s">
        <v>6</v>
      </c>
      <c r="E35" s="23" t="s">
        <v>7</v>
      </c>
      <c r="F35" s="81"/>
    </row>
    <row r="36" spans="1:6" s="1" customFormat="1">
      <c r="A36" s="81"/>
      <c r="B36" s="172"/>
      <c r="C36" s="21" t="s">
        <v>8</v>
      </c>
      <c r="D36" s="21" t="s">
        <v>9</v>
      </c>
      <c r="E36" s="23" t="s">
        <v>10</v>
      </c>
      <c r="F36" s="81"/>
    </row>
    <row r="37" spans="1:6" s="1" customFormat="1">
      <c r="A37" s="81"/>
      <c r="B37" s="172"/>
      <c r="C37" s="21" t="s">
        <v>105</v>
      </c>
      <c r="D37" s="21" t="s">
        <v>15</v>
      </c>
      <c r="E37" s="23" t="s">
        <v>11</v>
      </c>
      <c r="F37" s="81"/>
    </row>
    <row r="38" spans="1:6" s="1" customFormat="1">
      <c r="A38" s="81"/>
      <c r="B38" s="173"/>
      <c r="C38" s="21" t="s">
        <v>12</v>
      </c>
      <c r="D38" s="21" t="s">
        <v>13</v>
      </c>
      <c r="E38" s="23" t="s">
        <v>14</v>
      </c>
      <c r="F38" s="81"/>
    </row>
    <row r="39" spans="1:6" s="1" customFormat="1" ht="23.25" thickBot="1">
      <c r="A39" s="81"/>
      <c r="B39" s="62" t="s">
        <v>113</v>
      </c>
      <c r="C39" s="63" t="s">
        <v>16</v>
      </c>
      <c r="D39" s="63" t="s">
        <v>1</v>
      </c>
      <c r="E39" s="53" t="s">
        <v>107</v>
      </c>
      <c r="F39" s="81"/>
    </row>
    <row r="40" spans="1:6" s="1" customFormat="1" ht="15.75" thickBot="1">
      <c r="A40" s="81"/>
      <c r="B40" s="167" t="s">
        <v>25</v>
      </c>
      <c r="C40" s="168"/>
      <c r="D40" s="168"/>
      <c r="E40" s="169"/>
      <c r="F40" s="81"/>
    </row>
    <row r="41" spans="1:6" s="20" customFormat="1" ht="14.25">
      <c r="A41" s="84"/>
      <c r="B41" s="161" t="s">
        <v>32</v>
      </c>
      <c r="C41" s="162"/>
      <c r="D41" s="162"/>
      <c r="E41" s="163"/>
      <c r="F41" s="84"/>
    </row>
    <row r="42" spans="1:6" s="1" customFormat="1" ht="22.5">
      <c r="A42" s="81"/>
      <c r="B42" s="9" t="s">
        <v>35</v>
      </c>
      <c r="C42" s="4" t="s">
        <v>49</v>
      </c>
      <c r="D42" s="5" t="s">
        <v>1</v>
      </c>
      <c r="E42" s="76" t="e">
        <f>E22+E33</f>
        <v>#VALUE!</v>
      </c>
      <c r="F42" s="81"/>
    </row>
    <row r="43" spans="1:6" s="1" customFormat="1" ht="23.25" thickBot="1">
      <c r="A43" s="81"/>
      <c r="B43" s="67" t="s">
        <v>36</v>
      </c>
      <c r="C43" s="64" t="s">
        <v>50</v>
      </c>
      <c r="D43" s="64" t="s">
        <v>1</v>
      </c>
      <c r="E43" s="74" t="e">
        <f>E23+E33</f>
        <v>#VALUE!</v>
      </c>
      <c r="F43" s="81"/>
    </row>
    <row r="44" spans="1:6" s="20" customFormat="1" ht="14.25">
      <c r="A44" s="84"/>
      <c r="B44" s="164" t="s">
        <v>33</v>
      </c>
      <c r="C44" s="165"/>
      <c r="D44" s="165"/>
      <c r="E44" s="166"/>
      <c r="F44" s="84"/>
    </row>
    <row r="45" spans="1:6" s="1" customFormat="1" ht="22.5">
      <c r="A45" s="81"/>
      <c r="B45" s="9" t="s">
        <v>73</v>
      </c>
      <c r="C45" s="4" t="s">
        <v>51</v>
      </c>
      <c r="D45" s="5" t="s">
        <v>1</v>
      </c>
      <c r="E45" s="71" t="e">
        <f>E27+E33</f>
        <v>#VALUE!</v>
      </c>
      <c r="F45" s="81"/>
    </row>
    <row r="46" spans="1:6" s="1" customFormat="1" ht="22.5">
      <c r="A46" s="81"/>
      <c r="B46" s="39" t="s">
        <v>74</v>
      </c>
      <c r="C46" s="40" t="s">
        <v>20</v>
      </c>
      <c r="D46" s="41" t="s">
        <v>1</v>
      </c>
      <c r="E46" s="71" t="e">
        <f>E39+E27</f>
        <v>#VALUE!</v>
      </c>
      <c r="F46" s="81"/>
    </row>
    <row r="47" spans="1:6" s="1" customFormat="1" ht="22.5">
      <c r="A47" s="81"/>
      <c r="B47" s="10" t="s">
        <v>52</v>
      </c>
      <c r="C47" s="6" t="s">
        <v>53</v>
      </c>
      <c r="D47" s="6" t="s">
        <v>1</v>
      </c>
      <c r="E47" s="71" t="e">
        <f>E28+E33</f>
        <v>#VALUE!</v>
      </c>
      <c r="F47" s="81"/>
    </row>
    <row r="48" spans="1:6" s="1" customFormat="1" ht="25.5" customHeight="1">
      <c r="A48" s="81"/>
      <c r="B48" s="170" t="s">
        <v>126</v>
      </c>
      <c r="C48" s="65" t="s">
        <v>54</v>
      </c>
      <c r="D48" s="65" t="s">
        <v>1</v>
      </c>
      <c r="E48" s="66" t="s">
        <v>106</v>
      </c>
      <c r="F48" s="81"/>
    </row>
    <row r="49" spans="1:6" s="1" customFormat="1">
      <c r="A49" s="81"/>
      <c r="B49" s="170"/>
      <c r="C49" s="70" t="s">
        <v>5</v>
      </c>
      <c r="D49" s="70" t="s">
        <v>6</v>
      </c>
      <c r="E49" s="71" t="s">
        <v>7</v>
      </c>
      <c r="F49" s="81"/>
    </row>
    <row r="50" spans="1:6" s="1" customFormat="1">
      <c r="A50" s="81"/>
      <c r="B50" s="170"/>
      <c r="C50" s="70" t="s">
        <v>8</v>
      </c>
      <c r="D50" s="70" t="s">
        <v>9</v>
      </c>
      <c r="E50" s="71" t="s">
        <v>10</v>
      </c>
      <c r="F50" s="81"/>
    </row>
    <row r="51" spans="1:6" s="1" customFormat="1" ht="15" customHeight="1">
      <c r="A51" s="81"/>
      <c r="B51" s="170"/>
      <c r="C51" s="70" t="s">
        <v>105</v>
      </c>
      <c r="D51" s="70" t="s">
        <v>15</v>
      </c>
      <c r="E51" s="71" t="s">
        <v>11</v>
      </c>
      <c r="F51" s="81"/>
    </row>
    <row r="52" spans="1:6" s="1" customFormat="1" ht="15" customHeight="1" thickBot="1">
      <c r="A52" s="81"/>
      <c r="B52" s="171"/>
      <c r="C52" s="72" t="s">
        <v>12</v>
      </c>
      <c r="D52" s="72" t="s">
        <v>13</v>
      </c>
      <c r="E52" s="73" t="s">
        <v>14</v>
      </c>
      <c r="F52" s="81"/>
    </row>
    <row r="53" spans="1:6" s="7" customFormat="1" ht="15">
      <c r="A53" s="81"/>
      <c r="B53" s="150" t="s">
        <v>108</v>
      </c>
      <c r="C53" s="151"/>
      <c r="D53" s="151"/>
      <c r="E53" s="152"/>
      <c r="F53" s="81"/>
    </row>
    <row r="54" spans="1:6" s="7" customFormat="1">
      <c r="A54" s="81"/>
      <c r="B54" s="99" t="s">
        <v>22</v>
      </c>
      <c r="C54" s="153" t="s">
        <v>41</v>
      </c>
      <c r="D54" s="153"/>
      <c r="E54" s="154"/>
      <c r="F54" s="81"/>
    </row>
    <row r="55" spans="1:6" s="1" customFormat="1" ht="22.5">
      <c r="A55" s="81"/>
      <c r="B55" s="95" t="s">
        <v>70</v>
      </c>
      <c r="C55" s="96" t="s">
        <v>71</v>
      </c>
      <c r="D55" s="96" t="s">
        <v>1</v>
      </c>
      <c r="E55" s="23" t="s">
        <v>107</v>
      </c>
      <c r="F55" s="81"/>
    </row>
    <row r="56" spans="1:6" s="1" customFormat="1" ht="23.25" thickBot="1">
      <c r="A56" s="81"/>
      <c r="B56" s="97" t="s">
        <v>75</v>
      </c>
      <c r="C56" s="98" t="s">
        <v>72</v>
      </c>
      <c r="D56" s="98" t="s">
        <v>1</v>
      </c>
      <c r="E56" s="53" t="s">
        <v>107</v>
      </c>
      <c r="F56" s="81"/>
    </row>
    <row r="57" spans="1:6">
      <c r="A57" s="78"/>
      <c r="B57" s="85"/>
      <c r="C57" s="78"/>
      <c r="D57" s="78"/>
      <c r="E57" s="78"/>
      <c r="F57" s="78"/>
    </row>
  </sheetData>
  <mergeCells count="26">
    <mergeCell ref="B5:E5"/>
    <mergeCell ref="B6:E6"/>
    <mergeCell ref="B2:E2"/>
    <mergeCell ref="B41:E41"/>
    <mergeCell ref="B44:E44"/>
    <mergeCell ref="B16:E16"/>
    <mergeCell ref="B17:E17"/>
    <mergeCell ref="B7:E7"/>
    <mergeCell ref="B15:E15"/>
    <mergeCell ref="B12:E12"/>
    <mergeCell ref="B13:E13"/>
    <mergeCell ref="B14:E14"/>
    <mergeCell ref="B8:E8"/>
    <mergeCell ref="B9:E9"/>
    <mergeCell ref="B10:E10"/>
    <mergeCell ref="B11:E11"/>
    <mergeCell ref="B53:E53"/>
    <mergeCell ref="C54:E54"/>
    <mergeCell ref="B20:E20"/>
    <mergeCell ref="B31:E31"/>
    <mergeCell ref="B21:E21"/>
    <mergeCell ref="B26:E26"/>
    <mergeCell ref="B32:E32"/>
    <mergeCell ref="B40:E40"/>
    <mergeCell ref="B48:B52"/>
    <mergeCell ref="B34:B38"/>
  </mergeCells>
  <pageMargins left="0.7" right="0.7" top="0.75" bottom="0.50145833333333334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F33"/>
  <sheetViews>
    <sheetView topLeftCell="B1" zoomScaleNormal="100" workbookViewId="0">
      <selection activeCell="B3" sqref="B3"/>
    </sheetView>
  </sheetViews>
  <sheetFormatPr baseColWidth="10" defaultRowHeight="12.75"/>
  <cols>
    <col min="1" max="1" width="5.5703125" customWidth="1"/>
    <col min="2" max="2" width="23" customWidth="1"/>
    <col min="3" max="3" width="13.85546875" customWidth="1"/>
    <col min="4" max="4" width="14.28515625" customWidth="1"/>
    <col min="5" max="5" width="15.28515625" customWidth="1"/>
    <col min="6" max="6" width="13.85546875" customWidth="1"/>
    <col min="7" max="7" width="12.85546875" customWidth="1"/>
    <col min="9" max="9" width="13.5703125" customWidth="1"/>
    <col min="10" max="10" width="14" customWidth="1"/>
    <col min="11" max="11" width="15" customWidth="1"/>
    <col min="15" max="15" width="15.85546875" customWidth="1"/>
    <col min="16" max="16" width="17.42578125" customWidth="1"/>
    <col min="17" max="17" width="24.28515625" customWidth="1"/>
    <col min="18" max="19" width="20" customWidth="1"/>
    <col min="20" max="20" width="21.85546875" customWidth="1"/>
    <col min="21" max="21" width="19.7109375" customWidth="1"/>
    <col min="22" max="22" width="17.42578125" customWidth="1"/>
    <col min="23" max="23" width="23.28515625" customWidth="1"/>
    <col min="24" max="25" width="19.5703125" style="24" customWidth="1"/>
    <col min="26" max="26" width="22.140625" customWidth="1"/>
    <col min="27" max="28" width="18.5703125" customWidth="1"/>
    <col min="29" max="29" width="18.7109375" customWidth="1"/>
    <col min="30" max="30" width="19.5703125" customWidth="1"/>
    <col min="31" max="31" width="29.85546875" style="24" customWidth="1"/>
    <col min="32" max="32" width="7" customWidth="1"/>
  </cols>
  <sheetData>
    <row r="1" spans="1:3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90"/>
      <c r="Y1" s="90"/>
      <c r="Z1" s="78"/>
      <c r="AA1" s="78"/>
      <c r="AB1" s="78"/>
      <c r="AC1" s="78"/>
      <c r="AD1" s="78"/>
      <c r="AE1" s="90"/>
      <c r="AF1" s="78"/>
    </row>
    <row r="2" spans="1:32" ht="15.75">
      <c r="A2" s="78"/>
      <c r="B2" s="180" t="s">
        <v>469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78"/>
    </row>
    <row r="3" spans="1:32" ht="20.25">
      <c r="A3" s="78"/>
      <c r="B3" s="88" t="s">
        <v>471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90"/>
      <c r="Y3" s="90"/>
      <c r="Z3" s="78"/>
      <c r="AA3" s="78"/>
      <c r="AB3" s="78"/>
      <c r="AC3" s="78"/>
      <c r="AD3" s="78"/>
      <c r="AE3" s="90"/>
      <c r="AF3" s="78"/>
    </row>
    <row r="4" spans="1:32" ht="13.5" thickBo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0"/>
      <c r="Y4" s="90"/>
      <c r="Z4" s="78"/>
      <c r="AA4" s="78"/>
      <c r="AB4" s="78"/>
      <c r="AC4" s="78"/>
      <c r="AD4" s="78"/>
      <c r="AE4" s="90"/>
      <c r="AF4" s="78"/>
    </row>
    <row r="5" spans="1:32" ht="16.5" thickBot="1">
      <c r="A5" s="78"/>
      <c r="B5" s="253" t="str">
        <f>'Partie 1 - INFOS_GENERALES'!B5</f>
        <v>LÉGENDE</v>
      </c>
      <c r="C5" s="254"/>
      <c r="D5" s="254"/>
      <c r="E5" s="254"/>
      <c r="F5" s="254"/>
      <c r="G5" s="254"/>
      <c r="H5" s="254"/>
      <c r="I5" s="254"/>
      <c r="J5" s="254"/>
      <c r="K5" s="255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90"/>
      <c r="Y5" s="90"/>
      <c r="Z5" s="78"/>
      <c r="AA5" s="78"/>
      <c r="AB5" s="78"/>
      <c r="AC5" s="78"/>
      <c r="AD5" s="78"/>
      <c r="AE5" s="90"/>
      <c r="AF5" s="78"/>
    </row>
    <row r="6" spans="1:32" ht="14.25">
      <c r="A6" s="78"/>
      <c r="B6" s="238" t="str">
        <f>'Partie 1 - INFOS_GENERALES'!B6</f>
        <v>Liste des méthodes d'évaluation d'acceptabilité du milieu</v>
      </c>
      <c r="C6" s="239"/>
      <c r="D6" s="239"/>
      <c r="E6" s="239"/>
      <c r="F6" s="239"/>
      <c r="G6" s="239"/>
      <c r="H6" s="239"/>
      <c r="I6" s="239"/>
      <c r="J6" s="239"/>
      <c r="K6" s="240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0"/>
      <c r="Y6" s="90"/>
      <c r="Z6" s="78"/>
      <c r="AA6" s="78"/>
      <c r="AB6" s="78"/>
      <c r="AC6" s="78"/>
      <c r="AD6" s="78"/>
      <c r="AE6" s="90"/>
      <c r="AF6" s="78"/>
    </row>
    <row r="7" spans="1:32">
      <c r="A7" s="78"/>
      <c r="B7" s="256" t="str">
        <f>'Partie 1 - INFOS_GENERALES'!B7</f>
        <v>MÉTHODE B.1 : évaluation de l'acceptabilité en comparant flux émis par l'entreprise et flux admissibles dans le milieu récepteur</v>
      </c>
      <c r="C7" s="257"/>
      <c r="D7" s="257"/>
      <c r="E7" s="257"/>
      <c r="F7" s="257"/>
      <c r="G7" s="257"/>
      <c r="H7" s="257"/>
      <c r="I7" s="257"/>
      <c r="J7" s="257"/>
      <c r="K7" s="25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0"/>
      <c r="Y7" s="90"/>
      <c r="Z7" s="78"/>
      <c r="AA7" s="78"/>
      <c r="AB7" s="78"/>
      <c r="AC7" s="78"/>
      <c r="AD7" s="78"/>
      <c r="AE7" s="90"/>
      <c r="AF7" s="78"/>
    </row>
    <row r="8" spans="1:32">
      <c r="A8" s="78"/>
      <c r="B8" s="217" t="str">
        <f>'Partie 1 - INFOS_GENERALES'!B8</f>
        <v>MÉTHODE B.2 : Evaluation de l'acceptabilité en comparant concentration en aval du point de rejet et NQE(MA) eaux de sur surface dans différentes conditions de rejet et de débits du cours d'eau</v>
      </c>
      <c r="C8" s="218"/>
      <c r="D8" s="218"/>
      <c r="E8" s="218"/>
      <c r="F8" s="218"/>
      <c r="G8" s="218"/>
      <c r="H8" s="218"/>
      <c r="I8" s="218"/>
      <c r="J8" s="218"/>
      <c r="K8" s="219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0"/>
      <c r="Y8" s="90"/>
      <c r="Z8" s="78"/>
      <c r="AA8" s="78"/>
      <c r="AB8" s="78"/>
      <c r="AC8" s="78"/>
      <c r="AD8" s="78"/>
      <c r="AE8" s="90"/>
      <c r="AF8" s="78"/>
    </row>
    <row r="9" spans="1:32">
      <c r="A9" s="78"/>
      <c r="B9" s="220" t="str">
        <f>'Partie 1 - INFOS_GENERALES'!B9</f>
        <v>&gt; Méthode B.2 - niveau 1 : rejets max de l'entreprise et QMNA5 dans le cours d'eau</v>
      </c>
      <c r="C9" s="221"/>
      <c r="D9" s="221"/>
      <c r="E9" s="221"/>
      <c r="F9" s="221"/>
      <c r="G9" s="221"/>
      <c r="H9" s="221"/>
      <c r="I9" s="221"/>
      <c r="J9" s="221"/>
      <c r="K9" s="222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0"/>
      <c r="Y9" s="90"/>
      <c r="Z9" s="78"/>
      <c r="AA9" s="78"/>
      <c r="AB9" s="78"/>
      <c r="AC9" s="78"/>
      <c r="AD9" s="78"/>
      <c r="AE9" s="90"/>
      <c r="AF9" s="78"/>
    </row>
    <row r="10" spans="1:32">
      <c r="A10" s="78"/>
      <c r="B10" s="223" t="str">
        <f>'Partie 1 - INFOS_GENERALES'!B10</f>
        <v>&gt; Méthode B.2 - niveau 1/ futur : rejets max de l'entreprise et QMNA5_futur  avec impact du dérèglement climatique</v>
      </c>
      <c r="C10" s="224"/>
      <c r="D10" s="224"/>
      <c r="E10" s="224"/>
      <c r="F10" s="224"/>
      <c r="G10" s="224"/>
      <c r="H10" s="224"/>
      <c r="I10" s="224"/>
      <c r="J10" s="224"/>
      <c r="K10" s="225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0"/>
      <c r="Y10" s="90"/>
      <c r="Z10" s="78"/>
      <c r="AA10" s="78"/>
      <c r="AB10" s="78"/>
      <c r="AC10" s="78"/>
      <c r="AD10" s="78"/>
      <c r="AE10" s="90"/>
      <c r="AF10" s="78"/>
    </row>
    <row r="11" spans="1:32">
      <c r="A11" s="78"/>
      <c r="B11" s="226" t="str">
        <f>'Partie 1 - INFOS_GENERALES'!B11</f>
        <v>&gt; Méthode B.2 - niveau 2 : rejets moyens de l'entreprise et QMNA5 dans le cours d'eau</v>
      </c>
      <c r="C11" s="227"/>
      <c r="D11" s="227"/>
      <c r="E11" s="227"/>
      <c r="F11" s="227"/>
      <c r="G11" s="227"/>
      <c r="H11" s="227"/>
      <c r="I11" s="227"/>
      <c r="J11" s="227"/>
      <c r="K11" s="22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90"/>
      <c r="Y11" s="90"/>
      <c r="Z11" s="78"/>
      <c r="AA11" s="78"/>
      <c r="AB11" s="78"/>
      <c r="AC11" s="78"/>
      <c r="AD11" s="78"/>
      <c r="AE11" s="90"/>
      <c r="AF11" s="78"/>
    </row>
    <row r="12" spans="1:32">
      <c r="A12" s="78"/>
      <c r="B12" s="229" t="str">
        <f>'Partie 1 - INFOS_GENERALES'!B12</f>
        <v>&gt; Méthode B.2 - niveau 3 : rejets moyens de l'entreprise et débits moyens mensuels dans le cours d'eau</v>
      </c>
      <c r="C12" s="230"/>
      <c r="D12" s="230"/>
      <c r="E12" s="230"/>
      <c r="F12" s="230"/>
      <c r="G12" s="230"/>
      <c r="H12" s="230"/>
      <c r="I12" s="230"/>
      <c r="J12" s="230"/>
      <c r="K12" s="231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90"/>
      <c r="Y12" s="90"/>
      <c r="Z12" s="78"/>
      <c r="AA12" s="78"/>
      <c r="AB12" s="78"/>
      <c r="AC12" s="78"/>
      <c r="AD12" s="78"/>
      <c r="AE12" s="90"/>
      <c r="AF12" s="78"/>
    </row>
    <row r="13" spans="1:32">
      <c r="A13" s="78"/>
      <c r="B13" s="232" t="str">
        <f>'Partie 1 - INFOS_GENERALES'!B13</f>
        <v>OPTION si évaluation de l'acceptabilité des rejets actuels</v>
      </c>
      <c r="C13" s="233"/>
      <c r="D13" s="233"/>
      <c r="E13" s="233"/>
      <c r="F13" s="233"/>
      <c r="G13" s="233"/>
      <c r="H13" s="233"/>
      <c r="I13" s="233"/>
      <c r="J13" s="233"/>
      <c r="K13" s="234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90"/>
      <c r="Y13" s="90"/>
      <c r="Z13" s="78"/>
      <c r="AA13" s="78"/>
      <c r="AB13" s="78"/>
      <c r="AC13" s="78"/>
      <c r="AD13" s="78"/>
      <c r="AE13" s="90"/>
      <c r="AF13" s="78"/>
    </row>
    <row r="14" spans="1:32" ht="13.5" thickBot="1">
      <c r="A14" s="78"/>
      <c r="B14" s="235" t="str">
        <f>'Partie 1 - INFOS_GENERALES'!B14</f>
        <v>OPTION si évaluation de l'acceptabilité à l'échelle de la masse d'eau</v>
      </c>
      <c r="C14" s="236"/>
      <c r="D14" s="236"/>
      <c r="E14" s="236"/>
      <c r="F14" s="236"/>
      <c r="G14" s="236"/>
      <c r="H14" s="236"/>
      <c r="I14" s="236"/>
      <c r="J14" s="236"/>
      <c r="K14" s="237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90"/>
      <c r="Y14" s="90"/>
      <c r="Z14" s="78"/>
      <c r="AA14" s="78"/>
      <c r="AB14" s="78"/>
      <c r="AC14" s="78"/>
      <c r="AD14" s="78"/>
      <c r="AE14" s="90"/>
      <c r="AF14" s="78"/>
    </row>
    <row r="15" spans="1:32" ht="14.25">
      <c r="A15" s="78"/>
      <c r="B15" s="238" t="str">
        <f>'Partie 1 - INFOS_GENERALES'!B15</f>
        <v>Valeurs à renseigner et valeurs calculées</v>
      </c>
      <c r="C15" s="239"/>
      <c r="D15" s="239"/>
      <c r="E15" s="239"/>
      <c r="F15" s="239"/>
      <c r="G15" s="239"/>
      <c r="H15" s="239"/>
      <c r="I15" s="239"/>
      <c r="J15" s="239"/>
      <c r="K15" s="240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90"/>
      <c r="Y15" s="90"/>
      <c r="Z15" s="78"/>
      <c r="AA15" s="78"/>
      <c r="AB15" s="78"/>
      <c r="AC15" s="78"/>
      <c r="AD15" s="78"/>
      <c r="AE15" s="90"/>
      <c r="AF15" s="78"/>
    </row>
    <row r="16" spans="1:32">
      <c r="A16" s="78"/>
      <c r="B16" s="241" t="str">
        <f>'Partie 1 - INFOS_GENERALES'!B16</f>
        <v>Valeurs à renseigner</v>
      </c>
      <c r="C16" s="242"/>
      <c r="D16" s="242"/>
      <c r="E16" s="242"/>
      <c r="F16" s="242"/>
      <c r="G16" s="242"/>
      <c r="H16" s="242"/>
      <c r="I16" s="242"/>
      <c r="J16" s="242"/>
      <c r="K16" s="243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90"/>
      <c r="Y16" s="90"/>
      <c r="Z16" s="78"/>
      <c r="AA16" s="78"/>
      <c r="AB16" s="78"/>
      <c r="AC16" s="78"/>
      <c r="AD16" s="78"/>
      <c r="AE16" s="90"/>
      <c r="AF16" s="78"/>
    </row>
    <row r="17" spans="1:32" ht="13.5" thickBot="1">
      <c r="A17" s="78"/>
      <c r="B17" s="244" t="str">
        <f>'Partie 1 - INFOS_GENERALES'!B17</f>
        <v>Valeurs calculées en automatique à partir des valeurs renseignées</v>
      </c>
      <c r="C17" s="245"/>
      <c r="D17" s="245"/>
      <c r="E17" s="245"/>
      <c r="F17" s="245"/>
      <c r="G17" s="245"/>
      <c r="H17" s="245"/>
      <c r="I17" s="245"/>
      <c r="J17" s="245"/>
      <c r="K17" s="246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90"/>
      <c r="Y17" s="90"/>
      <c r="Z17" s="78"/>
      <c r="AA17" s="78"/>
      <c r="AB17" s="78"/>
      <c r="AC17" s="78"/>
      <c r="AD17" s="78"/>
      <c r="AE17" s="90"/>
      <c r="AF17" s="78"/>
    </row>
    <row r="18" spans="1:32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90"/>
      <c r="Y18" s="90"/>
      <c r="Z18" s="78"/>
      <c r="AA18" s="78"/>
      <c r="AB18" s="78"/>
      <c r="AC18" s="78"/>
      <c r="AD18" s="78"/>
      <c r="AE18" s="90"/>
      <c r="AF18" s="78"/>
    </row>
    <row r="19" spans="1:32" ht="13.5" thickBot="1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90"/>
      <c r="Y19" s="90"/>
      <c r="Z19" s="78"/>
      <c r="AA19" s="78"/>
      <c r="AB19" s="78"/>
      <c r="AC19" s="78"/>
      <c r="AD19" s="78"/>
      <c r="AE19" s="90"/>
      <c r="AF19" s="78"/>
    </row>
    <row r="20" spans="1:32" s="1" customFormat="1" ht="61.5" customHeight="1" thickBot="1">
      <c r="A20" s="81"/>
      <c r="B20" s="81"/>
      <c r="C20" s="251" t="s">
        <v>29</v>
      </c>
      <c r="D20" s="252"/>
      <c r="E20" s="252"/>
      <c r="F20" s="252"/>
      <c r="G20" s="252"/>
      <c r="H20" s="252"/>
      <c r="I20" s="252"/>
      <c r="J20" s="261"/>
      <c r="K20" s="251" t="s">
        <v>59</v>
      </c>
      <c r="L20" s="252"/>
      <c r="M20" s="252"/>
      <c r="N20" s="252"/>
      <c r="O20" s="252"/>
      <c r="P20" s="252"/>
      <c r="Q20" s="252"/>
      <c r="R20" s="252"/>
      <c r="S20" s="252"/>
      <c r="T20" s="261"/>
      <c r="U20" s="251" t="s">
        <v>68</v>
      </c>
      <c r="V20" s="252"/>
      <c r="W20" s="252"/>
      <c r="X20" s="251" t="s">
        <v>85</v>
      </c>
      <c r="Y20" s="252"/>
      <c r="Z20" s="252"/>
      <c r="AA20" s="252"/>
      <c r="AB20" s="252"/>
      <c r="AC20" s="252"/>
      <c r="AD20" s="252"/>
      <c r="AE20" s="261"/>
      <c r="AF20" s="81"/>
    </row>
    <row r="21" spans="1:32" s="1" customFormat="1" ht="31.5" customHeight="1" thickBot="1">
      <c r="A21" s="81"/>
      <c r="B21" s="91"/>
      <c r="C21" s="264" t="s">
        <v>30</v>
      </c>
      <c r="D21" s="265"/>
      <c r="E21" s="265"/>
      <c r="F21" s="266"/>
      <c r="G21" s="264" t="s">
        <v>26</v>
      </c>
      <c r="H21" s="265"/>
      <c r="I21" s="265"/>
      <c r="J21" s="266"/>
      <c r="K21" s="264" t="s">
        <v>128</v>
      </c>
      <c r="L21" s="265"/>
      <c r="M21" s="265"/>
      <c r="N21" s="266"/>
      <c r="O21" s="214" t="s">
        <v>147</v>
      </c>
      <c r="P21" s="215"/>
      <c r="Q21" s="216"/>
      <c r="R21" s="214" t="s">
        <v>26</v>
      </c>
      <c r="S21" s="215"/>
      <c r="T21" s="216"/>
      <c r="U21" s="214" t="s">
        <v>26</v>
      </c>
      <c r="V21" s="215"/>
      <c r="W21" s="216"/>
      <c r="X21" s="214" t="s">
        <v>148</v>
      </c>
      <c r="Y21" s="216"/>
      <c r="Z21" s="214" t="s">
        <v>26</v>
      </c>
      <c r="AA21" s="215"/>
      <c r="AB21" s="215"/>
      <c r="AC21" s="215"/>
      <c r="AD21" s="215"/>
      <c r="AE21" s="216"/>
      <c r="AF21" s="81"/>
    </row>
    <row r="22" spans="1:32" s="1" customFormat="1" ht="102.75" thickBot="1">
      <c r="A22" s="81"/>
      <c r="B22" s="91"/>
      <c r="C22" s="267"/>
      <c r="D22" s="268"/>
      <c r="E22" s="268"/>
      <c r="F22" s="269"/>
      <c r="G22" s="267"/>
      <c r="H22" s="268"/>
      <c r="I22" s="268"/>
      <c r="J22" s="269"/>
      <c r="K22" s="267"/>
      <c r="L22" s="268"/>
      <c r="M22" s="268"/>
      <c r="N22" s="269"/>
      <c r="O22" s="262" t="s">
        <v>60</v>
      </c>
      <c r="P22" s="262" t="s">
        <v>149</v>
      </c>
      <c r="Q22" s="262" t="s">
        <v>150</v>
      </c>
      <c r="R22" s="262" t="s">
        <v>61</v>
      </c>
      <c r="S22" s="262" t="s">
        <v>123</v>
      </c>
      <c r="T22" s="262" t="s">
        <v>151</v>
      </c>
      <c r="U22" s="214" t="s">
        <v>83</v>
      </c>
      <c r="V22" s="216"/>
      <c r="W22" s="100" t="s">
        <v>152</v>
      </c>
      <c r="X22" s="262" t="s">
        <v>79</v>
      </c>
      <c r="Y22" s="262" t="s">
        <v>80</v>
      </c>
      <c r="Z22" s="214" t="s">
        <v>62</v>
      </c>
      <c r="AA22" s="215"/>
      <c r="AB22" s="215"/>
      <c r="AC22" s="215"/>
      <c r="AD22" s="216"/>
      <c r="AE22" s="101" t="s">
        <v>153</v>
      </c>
      <c r="AF22" s="81"/>
    </row>
    <row r="23" spans="1:32" s="1" customFormat="1" ht="45.75" thickBot="1">
      <c r="A23" s="81"/>
      <c r="B23" s="91"/>
      <c r="C23" s="270"/>
      <c r="D23" s="271"/>
      <c r="E23" s="271"/>
      <c r="F23" s="272"/>
      <c r="G23" s="270"/>
      <c r="H23" s="271"/>
      <c r="I23" s="271"/>
      <c r="J23" s="272"/>
      <c r="K23" s="270"/>
      <c r="L23" s="271"/>
      <c r="M23" s="271"/>
      <c r="N23" s="272"/>
      <c r="O23" s="263"/>
      <c r="P23" s="263"/>
      <c r="Q23" s="263"/>
      <c r="R23" s="263"/>
      <c r="S23" s="263"/>
      <c r="T23" s="263"/>
      <c r="U23" s="101" t="s">
        <v>43</v>
      </c>
      <c r="V23" s="100" t="s">
        <v>44</v>
      </c>
      <c r="W23" s="100" t="s">
        <v>111</v>
      </c>
      <c r="X23" s="263"/>
      <c r="Y23" s="263"/>
      <c r="Z23" s="100" t="s">
        <v>154</v>
      </c>
      <c r="AA23" s="214" t="s">
        <v>155</v>
      </c>
      <c r="AB23" s="215"/>
      <c r="AC23" s="215"/>
      <c r="AD23" s="216"/>
      <c r="AE23" s="100" t="s">
        <v>28</v>
      </c>
      <c r="AF23" s="81"/>
    </row>
    <row r="24" spans="1:32" s="1" customFormat="1" ht="101.25" thickBot="1">
      <c r="A24" s="81"/>
      <c r="B24" s="273" t="s">
        <v>17</v>
      </c>
      <c r="C24" s="34" t="s">
        <v>42</v>
      </c>
      <c r="D24" s="27" t="s">
        <v>57</v>
      </c>
      <c r="E24" s="27" t="s">
        <v>466</v>
      </c>
      <c r="F24" s="27" t="s">
        <v>58</v>
      </c>
      <c r="G24" s="68" t="s">
        <v>120</v>
      </c>
      <c r="H24" s="28" t="s">
        <v>121</v>
      </c>
      <c r="I24" s="29" t="s">
        <v>467</v>
      </c>
      <c r="J24" s="28" t="s">
        <v>122</v>
      </c>
      <c r="K24" s="22" t="s">
        <v>131</v>
      </c>
      <c r="L24" s="259" t="s">
        <v>454</v>
      </c>
      <c r="M24" s="260"/>
      <c r="N24" s="22" t="s">
        <v>127</v>
      </c>
      <c r="O24" s="51" t="s">
        <v>143</v>
      </c>
      <c r="P24" s="93" t="s">
        <v>112</v>
      </c>
      <c r="Q24" s="92" t="s">
        <v>142</v>
      </c>
      <c r="R24" s="45" t="s">
        <v>88</v>
      </c>
      <c r="S24" s="75" t="s">
        <v>124</v>
      </c>
      <c r="T24" s="92" t="s">
        <v>78</v>
      </c>
      <c r="U24" s="2" t="s">
        <v>66</v>
      </c>
      <c r="V24" s="35" t="s">
        <v>67</v>
      </c>
      <c r="W24" s="92" t="s">
        <v>69</v>
      </c>
      <c r="X24" s="94" t="s">
        <v>81</v>
      </c>
      <c r="Y24" s="94" t="s">
        <v>82</v>
      </c>
      <c r="Z24" s="35" t="s">
        <v>64</v>
      </c>
      <c r="AA24" s="42" t="s">
        <v>18</v>
      </c>
      <c r="AB24" s="46" t="s">
        <v>27</v>
      </c>
      <c r="AC24" s="43" t="s">
        <v>99</v>
      </c>
      <c r="AD24" s="44" t="s">
        <v>109</v>
      </c>
      <c r="AE24" s="92" t="s">
        <v>63</v>
      </c>
      <c r="AF24" s="81"/>
    </row>
    <row r="25" spans="1:32" s="1" customFormat="1" ht="29.25" customHeight="1">
      <c r="A25" s="81"/>
      <c r="B25" s="274"/>
      <c r="C25" s="294" t="s">
        <v>55</v>
      </c>
      <c r="D25" s="302" t="s">
        <v>56</v>
      </c>
      <c r="E25" s="300" t="s">
        <v>94</v>
      </c>
      <c r="F25" s="300" t="s">
        <v>95</v>
      </c>
      <c r="G25" s="298" t="s">
        <v>96</v>
      </c>
      <c r="H25" s="296" t="s">
        <v>76</v>
      </c>
      <c r="I25" s="292" t="s">
        <v>97</v>
      </c>
      <c r="J25" s="290" t="s">
        <v>98</v>
      </c>
      <c r="K25" s="288" t="s">
        <v>129</v>
      </c>
      <c r="L25" s="288" t="s">
        <v>146</v>
      </c>
      <c r="M25" s="288" t="s">
        <v>139</v>
      </c>
      <c r="N25" s="288" t="s">
        <v>442</v>
      </c>
      <c r="O25" s="282" t="s">
        <v>0</v>
      </c>
      <c r="P25" s="286" t="s">
        <v>77</v>
      </c>
      <c r="Q25" s="247" t="s">
        <v>84</v>
      </c>
      <c r="R25" s="282" t="s">
        <v>89</v>
      </c>
      <c r="S25" s="249" t="s">
        <v>125</v>
      </c>
      <c r="T25" s="247" t="s">
        <v>144</v>
      </c>
      <c r="U25" s="280" t="s">
        <v>87</v>
      </c>
      <c r="V25" s="280" t="s">
        <v>86</v>
      </c>
      <c r="W25" s="278" t="s">
        <v>145</v>
      </c>
      <c r="X25" s="286" t="s">
        <v>100</v>
      </c>
      <c r="Y25" s="286" t="s">
        <v>101</v>
      </c>
      <c r="Z25" s="284" t="s">
        <v>90</v>
      </c>
      <c r="AA25" s="275" t="s">
        <v>110</v>
      </c>
      <c r="AB25" s="276"/>
      <c r="AC25" s="276"/>
      <c r="AD25" s="277"/>
      <c r="AE25" s="247" t="s">
        <v>102</v>
      </c>
      <c r="AF25" s="81"/>
    </row>
    <row r="26" spans="1:32" s="1" customFormat="1" ht="47.25" customHeight="1" thickBot="1">
      <c r="A26" s="81"/>
      <c r="B26" s="274"/>
      <c r="C26" s="295"/>
      <c r="D26" s="303"/>
      <c r="E26" s="301"/>
      <c r="F26" s="301"/>
      <c r="G26" s="299"/>
      <c r="H26" s="297"/>
      <c r="I26" s="293"/>
      <c r="J26" s="291"/>
      <c r="K26" s="289"/>
      <c r="L26" s="289"/>
      <c r="M26" s="289"/>
      <c r="N26" s="289"/>
      <c r="O26" s="283"/>
      <c r="P26" s="287"/>
      <c r="Q26" s="248"/>
      <c r="R26" s="283"/>
      <c r="S26" s="250"/>
      <c r="T26" s="248"/>
      <c r="U26" s="281"/>
      <c r="V26" s="281"/>
      <c r="W26" s="279"/>
      <c r="X26" s="287"/>
      <c r="Y26" s="287"/>
      <c r="Z26" s="285"/>
      <c r="AA26" s="48" t="s">
        <v>91</v>
      </c>
      <c r="AB26" s="47" t="s">
        <v>92</v>
      </c>
      <c r="AC26" s="49" t="s">
        <v>93</v>
      </c>
      <c r="AD26" s="50" t="s">
        <v>103</v>
      </c>
      <c r="AE26" s="248"/>
      <c r="AF26" s="81"/>
    </row>
    <row r="27" spans="1:32" s="7" customFormat="1" ht="23.25" thickBot="1">
      <c r="A27" s="81"/>
      <c r="B27" s="274"/>
      <c r="C27" s="34" t="s">
        <v>2</v>
      </c>
      <c r="D27" s="27" t="s">
        <v>2</v>
      </c>
      <c r="E27" s="27" t="s">
        <v>3</v>
      </c>
      <c r="F27" s="27" t="s">
        <v>3</v>
      </c>
      <c r="G27" s="69" t="s">
        <v>2</v>
      </c>
      <c r="H27" s="27" t="s">
        <v>2</v>
      </c>
      <c r="I27" s="27" t="s">
        <v>3</v>
      </c>
      <c r="J27" s="27" t="s">
        <v>3</v>
      </c>
      <c r="K27" s="27" t="s">
        <v>130</v>
      </c>
      <c r="L27" s="27" t="s">
        <v>2</v>
      </c>
      <c r="M27" s="27" t="s">
        <v>140</v>
      </c>
      <c r="N27" s="27" t="s">
        <v>441</v>
      </c>
      <c r="O27" s="26" t="s">
        <v>2</v>
      </c>
      <c r="P27" s="26" t="s">
        <v>2</v>
      </c>
      <c r="Q27" s="26" t="s">
        <v>2</v>
      </c>
      <c r="R27" s="27" t="s">
        <v>3</v>
      </c>
      <c r="S27" s="27" t="s">
        <v>3</v>
      </c>
      <c r="T27" s="27" t="s">
        <v>3</v>
      </c>
      <c r="U27" s="25" t="s">
        <v>3</v>
      </c>
      <c r="V27" s="34" t="s">
        <v>3</v>
      </c>
      <c r="W27" s="27" t="s">
        <v>3</v>
      </c>
      <c r="X27" s="27" t="s">
        <v>2</v>
      </c>
      <c r="Y27" s="27" t="s">
        <v>2</v>
      </c>
      <c r="Z27" s="34" t="s">
        <v>4</v>
      </c>
      <c r="AA27" s="211" t="s">
        <v>4</v>
      </c>
      <c r="AB27" s="212"/>
      <c r="AC27" s="212"/>
      <c r="AD27" s="213"/>
      <c r="AE27" s="27" t="s">
        <v>65</v>
      </c>
      <c r="AF27" s="81"/>
    </row>
    <row r="28" spans="1:32" s="32" customFormat="1" ht="62.25" customHeight="1" thickBot="1">
      <c r="A28" s="89"/>
      <c r="B28" s="33" t="s">
        <v>178</v>
      </c>
      <c r="C28" s="33" t="s">
        <v>114</v>
      </c>
      <c r="D28" s="33" t="s">
        <v>114</v>
      </c>
      <c r="E28" s="31" t="e">
        <f>C28*'Partie 1 - INFOS_GENERALES'!E22</f>
        <v>#VALUE!</v>
      </c>
      <c r="F28" s="31" t="e">
        <f>D28*'Partie 1 - INFOS_GENERALES'!E23</f>
        <v>#VALUE!</v>
      </c>
      <c r="G28" s="33" t="s">
        <v>114</v>
      </c>
      <c r="H28" s="33" t="s">
        <v>114</v>
      </c>
      <c r="I28" s="30" t="e">
        <f>G28*'Partie 1 - INFOS_GENERALES'!E27</f>
        <v>#VALUE!</v>
      </c>
      <c r="J28" s="30" t="e">
        <f>H28*'Partie 1 - INFOS_GENERALES'!E28</f>
        <v>#VALUE!</v>
      </c>
      <c r="K28" s="33" t="s">
        <v>336</v>
      </c>
      <c r="L28" s="114">
        <f>VLOOKUP(B28,INFOS_SUBSTANCES_detaillées!A5:H124,8,0)</f>
        <v>10</v>
      </c>
      <c r="M28" s="114" t="str">
        <f>VLOOKUP(B28,INFOS_SUBSTANCES_detaillées!A5:H124,5,0)</f>
        <v>NQE</v>
      </c>
      <c r="N28" s="114" t="str">
        <f>VLOOKUP(B28,INFOS_SUBSTANCES_detaillées!A5:O124,12,0)</f>
        <v>_</v>
      </c>
      <c r="O28" s="33" t="s">
        <v>114</v>
      </c>
      <c r="P28" s="33" t="s">
        <v>114</v>
      </c>
      <c r="Q28" s="33" t="s">
        <v>114</v>
      </c>
      <c r="R28" s="30" t="e">
        <f>L28*'Partie 1 - INFOS_GENERALES'!E45</f>
        <v>#VALUE!</v>
      </c>
      <c r="S28" s="30" t="e">
        <f>L28*'Partie 1 - INFOS_GENERALES'!E46</f>
        <v>#VALUE!</v>
      </c>
      <c r="T28" s="30" t="e">
        <f>L28*'Partie 1 - INFOS_GENERALES'!E56</f>
        <v>#VALUE!</v>
      </c>
      <c r="U28" s="33" t="s">
        <v>114</v>
      </c>
      <c r="V28" s="33" t="s">
        <v>114</v>
      </c>
      <c r="W28" s="33" t="s">
        <v>114</v>
      </c>
      <c r="X28" s="30" t="e">
        <f>P28/L28</f>
        <v>#VALUE!</v>
      </c>
      <c r="Y28" s="30" t="e">
        <f>Q28/L28</f>
        <v>#VALUE!</v>
      </c>
      <c r="Z28" s="30" t="e">
        <f>R28/(I28+U28)</f>
        <v>#VALUE!</v>
      </c>
      <c r="AA28" s="30" t="e">
        <f>(('Partie 2 - INFOS_PAR_PARAMETRES'!O28*'Partie 1 - INFOS_GENERALES'!E33+I28)/'Partie 1 - INFOS_GENERALES'!E45)/'Partie 2 - INFOS_PAR_PARAMETRES'!L28</f>
        <v>#VALUE!</v>
      </c>
      <c r="AB28" s="30" t="e">
        <f>(('Partie 2 - INFOS_PAR_PARAMETRES'!O28*'Partie 1 - INFOS_GENERALES'!E39+I28)/'Partie 1 - INFOS_GENERALES'!E46)/'Partie 2 - INFOS_PAR_PARAMETRES'!L28</f>
        <v>#VALUE!</v>
      </c>
      <c r="AC28" s="30" t="e">
        <f>(('Partie 2 - INFOS_PAR_PARAMETRES'!O28*'Partie 1 - INFOS_GENERALES'!E33+J28)/'Partie 1 - INFOS_GENERALES'!E47)/'Partie 2 - INFOS_PAR_PARAMETRES'!L28</f>
        <v>#VALUE!</v>
      </c>
      <c r="AD28" s="30" t="e">
        <f>(('Partie 2 - INFOS_PAR_PARAMETRES'!O28*'Partie 1 - INFOS_GENERALES'!C35+J28)/'Partie 1 - INFOS_GENERALES'!C49)/'Partie 2 - INFOS_PAR_PARAMETRES'!L28</f>
        <v>#VALUE!</v>
      </c>
      <c r="AE28" s="30" t="e">
        <f>T28/(I28+W28)</f>
        <v>#VALUE!</v>
      </c>
      <c r="AF28" s="89"/>
    </row>
    <row r="29" spans="1:32" s="1" customFormat="1" ht="23.25" thickBot="1">
      <c r="A29" s="81"/>
      <c r="B29" s="33" t="s">
        <v>170</v>
      </c>
      <c r="C29" s="33" t="s">
        <v>114</v>
      </c>
      <c r="D29" s="33" t="s">
        <v>114</v>
      </c>
      <c r="E29" s="31" t="e">
        <f>C29*'Partie 1 - INFOS_GENERALES'!E23</f>
        <v>#VALUE!</v>
      </c>
      <c r="F29" s="31" t="e">
        <f>D29*'Partie 1 - INFOS_GENERALES'!E24</f>
        <v>#VALUE!</v>
      </c>
      <c r="G29" s="33" t="s">
        <v>114</v>
      </c>
      <c r="H29" s="33" t="s">
        <v>114</v>
      </c>
      <c r="I29" s="30" t="e">
        <f>G29*'Partie 1 - INFOS_GENERALES'!E28</f>
        <v>#VALUE!</v>
      </c>
      <c r="J29" s="30" t="e">
        <f>H29*'Partie 1 - INFOS_GENERALES'!E29</f>
        <v>#VALUE!</v>
      </c>
      <c r="K29" s="33" t="s">
        <v>339</v>
      </c>
      <c r="L29" s="114" t="e">
        <f>VLOOKUP(B29,INFOS_SUBSTANCES_detaillées!A6:H125,8,0)</f>
        <v>#N/A</v>
      </c>
      <c r="M29" s="114" t="e">
        <f>VLOOKUP(B29,INFOS_SUBSTANCES_detaillées!A6:H125,5,0)</f>
        <v>#N/A</v>
      </c>
      <c r="N29" s="114" t="e">
        <f>VLOOKUP(B29,INFOS_SUBSTANCES_detaillées!A6:O125,12,0)</f>
        <v>#N/A</v>
      </c>
      <c r="O29" s="33" t="s">
        <v>114</v>
      </c>
      <c r="P29" s="33" t="s">
        <v>114</v>
      </c>
      <c r="Q29" s="33" t="s">
        <v>114</v>
      </c>
      <c r="R29" s="30" t="e">
        <f>L29*'Partie 1 - INFOS_GENERALES'!E46</f>
        <v>#N/A</v>
      </c>
      <c r="S29" s="30" t="e">
        <f>L29*'Partie 1 - INFOS_GENERALES'!E47</f>
        <v>#N/A</v>
      </c>
      <c r="T29" s="30" t="e">
        <f>L29*'Partie 1 - INFOS_GENERALES'!E57</f>
        <v>#N/A</v>
      </c>
      <c r="U29" s="33" t="s">
        <v>114</v>
      </c>
      <c r="V29" s="33" t="s">
        <v>114</v>
      </c>
      <c r="W29" s="33" t="s">
        <v>114</v>
      </c>
      <c r="X29" s="30" t="e">
        <f t="shared" ref="X29:X33" si="0">P29/L29</f>
        <v>#VALUE!</v>
      </c>
      <c r="Y29" s="30" t="e">
        <f t="shared" ref="Y29:Y33" si="1">Q29/L29</f>
        <v>#VALUE!</v>
      </c>
      <c r="Z29" s="30" t="e">
        <f t="shared" ref="Z29:Z33" si="2">R29/(I29+U29)</f>
        <v>#N/A</v>
      </c>
      <c r="AA29" s="30" t="e">
        <f>(('Partie 2 - INFOS_PAR_PARAMETRES'!O29*'Partie 1 - INFOS_GENERALES'!E34+I29)/'Partie 1 - INFOS_GENERALES'!E46)/'Partie 2 - INFOS_PAR_PARAMETRES'!L29</f>
        <v>#VALUE!</v>
      </c>
      <c r="AB29" s="30" t="e">
        <f>(('Partie 2 - INFOS_PAR_PARAMETRES'!O29*'Partie 1 - INFOS_GENERALES'!E40+I29)/'Partie 1 - INFOS_GENERALES'!E47)/'Partie 2 - INFOS_PAR_PARAMETRES'!L29</f>
        <v>#VALUE!</v>
      </c>
      <c r="AC29" s="30" t="e">
        <f>(('Partie 2 - INFOS_PAR_PARAMETRES'!O29*'Partie 1 - INFOS_GENERALES'!E34+J29)/'Partie 1 - INFOS_GENERALES'!E48)/'Partie 2 - INFOS_PAR_PARAMETRES'!L29</f>
        <v>#VALUE!</v>
      </c>
      <c r="AD29" s="30" t="e">
        <f>(('Partie 2 - INFOS_PAR_PARAMETRES'!O29*'Partie 1 - INFOS_GENERALES'!C36+J29)/'Partie 1 - INFOS_GENERALES'!C50)/'Partie 2 - INFOS_PAR_PARAMETRES'!L29</f>
        <v>#VALUE!</v>
      </c>
      <c r="AE29" s="30" t="e">
        <f t="shared" ref="AE29:AE33" si="3">T29/(I29+W29)</f>
        <v>#N/A</v>
      </c>
      <c r="AF29" s="81"/>
    </row>
    <row r="30" spans="1:32" s="1" customFormat="1" ht="23.25" thickBot="1">
      <c r="A30" s="81"/>
      <c r="B30" s="33" t="s">
        <v>170</v>
      </c>
      <c r="C30" s="33" t="s">
        <v>114</v>
      </c>
      <c r="D30" s="33" t="s">
        <v>114</v>
      </c>
      <c r="E30" s="31" t="e">
        <f>C30*'Partie 1 - INFOS_GENERALES'!E24</f>
        <v>#VALUE!</v>
      </c>
      <c r="F30" s="31" t="e">
        <f>D30*'Partie 1 - INFOS_GENERALES'!E25</f>
        <v>#VALUE!</v>
      </c>
      <c r="G30" s="33" t="s">
        <v>114</v>
      </c>
      <c r="H30" s="33" t="s">
        <v>114</v>
      </c>
      <c r="I30" s="30" t="e">
        <f>G30*'Partie 1 - INFOS_GENERALES'!E29</f>
        <v>#VALUE!</v>
      </c>
      <c r="J30" s="30" t="e">
        <f>H30*'Partie 1 - INFOS_GENERALES'!E30</f>
        <v>#VALUE!</v>
      </c>
      <c r="K30" s="33" t="s">
        <v>339</v>
      </c>
      <c r="L30" s="114" t="e">
        <f>VLOOKUP(B30,INFOS_SUBSTANCES_detaillées!A7:H126,8,0)</f>
        <v>#N/A</v>
      </c>
      <c r="M30" s="114" t="e">
        <f>VLOOKUP(B30,INFOS_SUBSTANCES_detaillées!A7:H126,5,0)</f>
        <v>#N/A</v>
      </c>
      <c r="N30" s="114" t="e">
        <f>VLOOKUP(B30,INFOS_SUBSTANCES_detaillées!A7:O126,12,0)</f>
        <v>#N/A</v>
      </c>
      <c r="O30" s="33" t="s">
        <v>114</v>
      </c>
      <c r="P30" s="33" t="s">
        <v>114</v>
      </c>
      <c r="Q30" s="33" t="s">
        <v>114</v>
      </c>
      <c r="R30" s="30" t="e">
        <f>L30*'Partie 1 - INFOS_GENERALES'!E47</f>
        <v>#N/A</v>
      </c>
      <c r="S30" s="30" t="e">
        <f>L30*'Partie 1 - INFOS_GENERALES'!E48</f>
        <v>#N/A</v>
      </c>
      <c r="T30" s="30" t="e">
        <f>L30*'Partie 1 - INFOS_GENERALES'!E58</f>
        <v>#N/A</v>
      </c>
      <c r="U30" s="33" t="s">
        <v>114</v>
      </c>
      <c r="V30" s="33" t="s">
        <v>114</v>
      </c>
      <c r="W30" s="33" t="s">
        <v>114</v>
      </c>
      <c r="X30" s="30" t="e">
        <f t="shared" si="0"/>
        <v>#VALUE!</v>
      </c>
      <c r="Y30" s="30" t="e">
        <f t="shared" si="1"/>
        <v>#VALUE!</v>
      </c>
      <c r="Z30" s="30" t="e">
        <f t="shared" si="2"/>
        <v>#N/A</v>
      </c>
      <c r="AA30" s="30" t="e">
        <f>(('Partie 2 - INFOS_PAR_PARAMETRES'!O30*'Partie 1 - INFOS_GENERALES'!E35+I30)/'Partie 1 - INFOS_GENERALES'!E47)/'Partie 2 - INFOS_PAR_PARAMETRES'!L30</f>
        <v>#VALUE!</v>
      </c>
      <c r="AB30" s="30" t="e">
        <f>(('Partie 2 - INFOS_PAR_PARAMETRES'!O30*'Partie 1 - INFOS_GENERALES'!E41+I30)/'Partie 1 - INFOS_GENERALES'!E48)/'Partie 2 - INFOS_PAR_PARAMETRES'!L30</f>
        <v>#VALUE!</v>
      </c>
      <c r="AC30" s="30" t="e">
        <f>(('Partie 2 - INFOS_PAR_PARAMETRES'!O30*'Partie 1 - INFOS_GENERALES'!E35+J30)/'Partie 1 - INFOS_GENERALES'!E49)/'Partie 2 - INFOS_PAR_PARAMETRES'!L30</f>
        <v>#VALUE!</v>
      </c>
      <c r="AD30" s="30" t="e">
        <f>(('Partie 2 - INFOS_PAR_PARAMETRES'!O30*'Partie 1 - INFOS_GENERALES'!C37+J30)/'Partie 1 - INFOS_GENERALES'!C51)/'Partie 2 - INFOS_PAR_PARAMETRES'!L30</f>
        <v>#VALUE!</v>
      </c>
      <c r="AE30" s="30" t="e">
        <f t="shared" si="3"/>
        <v>#N/A</v>
      </c>
      <c r="AF30" s="81"/>
    </row>
    <row r="31" spans="1:32" s="1" customFormat="1" ht="23.25" thickBot="1">
      <c r="A31" s="81"/>
      <c r="B31" s="33" t="s">
        <v>170</v>
      </c>
      <c r="C31" s="33" t="s">
        <v>114</v>
      </c>
      <c r="D31" s="33" t="s">
        <v>114</v>
      </c>
      <c r="E31" s="31" t="e">
        <f>C31*'Partie 1 - INFOS_GENERALES'!E25</f>
        <v>#VALUE!</v>
      </c>
      <c r="F31" s="31" t="e">
        <f>D31*'Partie 1 - INFOS_GENERALES'!E26</f>
        <v>#VALUE!</v>
      </c>
      <c r="G31" s="33" t="s">
        <v>114</v>
      </c>
      <c r="H31" s="33" t="s">
        <v>114</v>
      </c>
      <c r="I31" s="30" t="e">
        <f>G31*'Partie 1 - INFOS_GENERALES'!E30</f>
        <v>#VALUE!</v>
      </c>
      <c r="J31" s="30" t="e">
        <f>H31*'Partie 1 - INFOS_GENERALES'!E31</f>
        <v>#VALUE!</v>
      </c>
      <c r="K31" s="33" t="s">
        <v>339</v>
      </c>
      <c r="L31" s="114" t="e">
        <f>VLOOKUP(B31,INFOS_SUBSTANCES_detaillées!A8:H127,8,0)</f>
        <v>#N/A</v>
      </c>
      <c r="M31" s="114" t="e">
        <f>VLOOKUP(B31,INFOS_SUBSTANCES_detaillées!A8:H127,5,0)</f>
        <v>#N/A</v>
      </c>
      <c r="N31" s="114" t="e">
        <f>VLOOKUP(B31,INFOS_SUBSTANCES_detaillées!A8:O127,12,0)</f>
        <v>#N/A</v>
      </c>
      <c r="O31" s="33" t="s">
        <v>114</v>
      </c>
      <c r="P31" s="33" t="s">
        <v>114</v>
      </c>
      <c r="Q31" s="33" t="s">
        <v>114</v>
      </c>
      <c r="R31" s="30" t="e">
        <f>L31*'Partie 1 - INFOS_GENERALES'!E48</f>
        <v>#N/A</v>
      </c>
      <c r="S31" s="30" t="e">
        <f>L31*'Partie 1 - INFOS_GENERALES'!E49</f>
        <v>#N/A</v>
      </c>
      <c r="T31" s="30" t="e">
        <f>L31*'Partie 1 - INFOS_GENERALES'!E59</f>
        <v>#N/A</v>
      </c>
      <c r="U31" s="33" t="s">
        <v>114</v>
      </c>
      <c r="V31" s="33" t="s">
        <v>114</v>
      </c>
      <c r="W31" s="33" t="s">
        <v>114</v>
      </c>
      <c r="X31" s="30" t="e">
        <f t="shared" si="0"/>
        <v>#VALUE!</v>
      </c>
      <c r="Y31" s="30" t="e">
        <f t="shared" si="1"/>
        <v>#VALUE!</v>
      </c>
      <c r="Z31" s="30" t="e">
        <f t="shared" si="2"/>
        <v>#N/A</v>
      </c>
      <c r="AA31" s="30" t="e">
        <f>(('Partie 2 - INFOS_PAR_PARAMETRES'!O31*'Partie 1 - INFOS_GENERALES'!E36+I31)/'Partie 1 - INFOS_GENERALES'!E48)/'Partie 2 - INFOS_PAR_PARAMETRES'!L31</f>
        <v>#VALUE!</v>
      </c>
      <c r="AB31" s="30" t="e">
        <f>(('Partie 2 - INFOS_PAR_PARAMETRES'!O31*'Partie 1 - INFOS_GENERALES'!E42+I31)/'Partie 1 - INFOS_GENERALES'!E49)/'Partie 2 - INFOS_PAR_PARAMETRES'!L31</f>
        <v>#VALUE!</v>
      </c>
      <c r="AC31" s="30" t="e">
        <f>(('Partie 2 - INFOS_PAR_PARAMETRES'!O31*'Partie 1 - INFOS_GENERALES'!E36+J31)/'Partie 1 - INFOS_GENERALES'!E50)/'Partie 2 - INFOS_PAR_PARAMETRES'!L31</f>
        <v>#VALUE!</v>
      </c>
      <c r="AD31" s="30" t="e">
        <f>(('Partie 2 - INFOS_PAR_PARAMETRES'!O31*'Partie 1 - INFOS_GENERALES'!C38+J31)/'Partie 1 - INFOS_GENERALES'!C52)/'Partie 2 - INFOS_PAR_PARAMETRES'!L31</f>
        <v>#VALUE!</v>
      </c>
      <c r="AE31" s="30" t="e">
        <f t="shared" si="3"/>
        <v>#N/A</v>
      </c>
      <c r="AF31" s="81"/>
    </row>
    <row r="32" spans="1:32" ht="23.25" thickBot="1">
      <c r="A32" s="78"/>
      <c r="B32" s="33" t="s">
        <v>170</v>
      </c>
      <c r="C32" s="33" t="s">
        <v>114</v>
      </c>
      <c r="D32" s="33" t="s">
        <v>114</v>
      </c>
      <c r="E32" s="31" t="e">
        <f>C32*'Partie 1 - INFOS_GENERALES'!E26</f>
        <v>#VALUE!</v>
      </c>
      <c r="F32" s="31" t="e">
        <f>D32*'Partie 1 - INFOS_GENERALES'!E27</f>
        <v>#VALUE!</v>
      </c>
      <c r="G32" s="33" t="s">
        <v>114</v>
      </c>
      <c r="H32" s="33" t="s">
        <v>114</v>
      </c>
      <c r="I32" s="30" t="e">
        <f>G32*'Partie 1 - INFOS_GENERALES'!E31</f>
        <v>#VALUE!</v>
      </c>
      <c r="J32" s="30" t="e">
        <f>H32*'Partie 1 - INFOS_GENERALES'!E32</f>
        <v>#VALUE!</v>
      </c>
      <c r="K32" s="33" t="s">
        <v>339</v>
      </c>
      <c r="L32" s="114" t="e">
        <f>VLOOKUP(B32,INFOS_SUBSTANCES_detaillées!A9:H128,8,0)</f>
        <v>#N/A</v>
      </c>
      <c r="M32" s="114" t="e">
        <f>VLOOKUP(B32,INFOS_SUBSTANCES_detaillées!A9:H128,5,0)</f>
        <v>#N/A</v>
      </c>
      <c r="N32" s="114" t="e">
        <f>VLOOKUP(B32,INFOS_SUBSTANCES_detaillées!A9:O128,12,0)</f>
        <v>#N/A</v>
      </c>
      <c r="O32" s="33" t="s">
        <v>114</v>
      </c>
      <c r="P32" s="33" t="s">
        <v>114</v>
      </c>
      <c r="Q32" s="33" t="s">
        <v>114</v>
      </c>
      <c r="R32" s="30" t="e">
        <f>L32*'Partie 1 - INFOS_GENERALES'!E49</f>
        <v>#N/A</v>
      </c>
      <c r="S32" s="30" t="e">
        <f>L32*'Partie 1 - INFOS_GENERALES'!E50</f>
        <v>#N/A</v>
      </c>
      <c r="T32" s="30" t="e">
        <f>L32*'Partie 1 - INFOS_GENERALES'!E60</f>
        <v>#N/A</v>
      </c>
      <c r="U32" s="33" t="s">
        <v>114</v>
      </c>
      <c r="V32" s="33" t="s">
        <v>114</v>
      </c>
      <c r="W32" s="33" t="s">
        <v>114</v>
      </c>
      <c r="X32" s="30" t="e">
        <f t="shared" si="0"/>
        <v>#VALUE!</v>
      </c>
      <c r="Y32" s="30" t="e">
        <f t="shared" si="1"/>
        <v>#VALUE!</v>
      </c>
      <c r="Z32" s="30" t="e">
        <f t="shared" si="2"/>
        <v>#N/A</v>
      </c>
      <c r="AA32" s="30" t="e">
        <f>(('Partie 2 - INFOS_PAR_PARAMETRES'!O32*'Partie 1 - INFOS_GENERALES'!E37+I32)/'Partie 1 - INFOS_GENERALES'!E49)/'Partie 2 - INFOS_PAR_PARAMETRES'!L32</f>
        <v>#VALUE!</v>
      </c>
      <c r="AB32" s="30" t="e">
        <f>(('Partie 2 - INFOS_PAR_PARAMETRES'!O32*'Partie 1 - INFOS_GENERALES'!E43+I32)/'Partie 1 - INFOS_GENERALES'!E50)/'Partie 2 - INFOS_PAR_PARAMETRES'!L32</f>
        <v>#VALUE!</v>
      </c>
      <c r="AC32" s="30" t="e">
        <f>(('Partie 2 - INFOS_PAR_PARAMETRES'!O32*'Partie 1 - INFOS_GENERALES'!E37+J32)/'Partie 1 - INFOS_GENERALES'!E51)/'Partie 2 - INFOS_PAR_PARAMETRES'!L32</f>
        <v>#VALUE!</v>
      </c>
      <c r="AD32" s="30" t="e">
        <f>(('Partie 2 - INFOS_PAR_PARAMETRES'!O32*'Partie 1 - INFOS_GENERALES'!C39+J32)/'Partie 1 - INFOS_GENERALES'!C53)/'Partie 2 - INFOS_PAR_PARAMETRES'!L32</f>
        <v>#VALUE!</v>
      </c>
      <c r="AE32" s="30" t="e">
        <f t="shared" si="3"/>
        <v>#N/A</v>
      </c>
      <c r="AF32" s="78"/>
    </row>
    <row r="33" spans="2:31" ht="23.25" thickBot="1">
      <c r="B33" s="33" t="s">
        <v>170</v>
      </c>
      <c r="C33" s="33" t="s">
        <v>114</v>
      </c>
      <c r="D33" s="33" t="s">
        <v>114</v>
      </c>
      <c r="E33" s="31" t="e">
        <f>C33*'Partie 1 - INFOS_GENERALES'!E27</f>
        <v>#VALUE!</v>
      </c>
      <c r="F33" s="31" t="e">
        <f>D33*'Partie 1 - INFOS_GENERALES'!E28</f>
        <v>#VALUE!</v>
      </c>
      <c r="G33" s="33" t="s">
        <v>114</v>
      </c>
      <c r="H33" s="33" t="s">
        <v>114</v>
      </c>
      <c r="I33" s="30" t="e">
        <f>G33*'Partie 1 - INFOS_GENERALES'!E32</f>
        <v>#VALUE!</v>
      </c>
      <c r="J33" s="30" t="e">
        <f>H33*'Partie 1 - INFOS_GENERALES'!E33</f>
        <v>#VALUE!</v>
      </c>
      <c r="K33" s="33" t="s">
        <v>339</v>
      </c>
      <c r="L33" s="114" t="e">
        <f>VLOOKUP(B33,INFOS_SUBSTANCES_detaillées!A10:H129,8,0)</f>
        <v>#N/A</v>
      </c>
      <c r="M33" s="114" t="e">
        <f>VLOOKUP(B33,INFOS_SUBSTANCES_detaillées!A10:H129,5,0)</f>
        <v>#N/A</v>
      </c>
      <c r="N33" s="114" t="e">
        <f>VLOOKUP(B33,INFOS_SUBSTANCES_detaillées!A10:O129,12,0)</f>
        <v>#N/A</v>
      </c>
      <c r="O33" s="33" t="s">
        <v>114</v>
      </c>
      <c r="P33" s="33" t="s">
        <v>114</v>
      </c>
      <c r="Q33" s="33" t="s">
        <v>114</v>
      </c>
      <c r="R33" s="30" t="e">
        <f>L33*'Partie 1 - INFOS_GENERALES'!E50</f>
        <v>#N/A</v>
      </c>
      <c r="S33" s="30" t="e">
        <f>L33*'Partie 1 - INFOS_GENERALES'!E51</f>
        <v>#N/A</v>
      </c>
      <c r="T33" s="30" t="e">
        <f>L33*'Partie 1 - INFOS_GENERALES'!E61</f>
        <v>#N/A</v>
      </c>
      <c r="U33" s="33" t="s">
        <v>114</v>
      </c>
      <c r="V33" s="33" t="s">
        <v>114</v>
      </c>
      <c r="W33" s="33" t="s">
        <v>114</v>
      </c>
      <c r="X33" s="30" t="e">
        <f t="shared" si="0"/>
        <v>#VALUE!</v>
      </c>
      <c r="Y33" s="30" t="e">
        <f t="shared" si="1"/>
        <v>#VALUE!</v>
      </c>
      <c r="Z33" s="30" t="e">
        <f t="shared" si="2"/>
        <v>#N/A</v>
      </c>
      <c r="AA33" s="30" t="e">
        <f>(('Partie 2 - INFOS_PAR_PARAMETRES'!O33*'Partie 1 - INFOS_GENERALES'!E38+I33)/'Partie 1 - INFOS_GENERALES'!E50)/'Partie 2 - INFOS_PAR_PARAMETRES'!L33</f>
        <v>#VALUE!</v>
      </c>
      <c r="AB33" s="30" t="e">
        <f>(('Partie 2 - INFOS_PAR_PARAMETRES'!O33*'Partie 1 - INFOS_GENERALES'!E44+I33)/'Partie 1 - INFOS_GENERALES'!E51)/'Partie 2 - INFOS_PAR_PARAMETRES'!L33</f>
        <v>#VALUE!</v>
      </c>
      <c r="AC33" s="30" t="e">
        <f>(('Partie 2 - INFOS_PAR_PARAMETRES'!O33*'Partie 1 - INFOS_GENERALES'!E38+J33)/'Partie 1 - INFOS_GENERALES'!E52)/'Partie 2 - INFOS_PAR_PARAMETRES'!L33</f>
        <v>#VALUE!</v>
      </c>
      <c r="AD33" s="30" t="e">
        <f>(('Partie 2 - INFOS_PAR_PARAMETRES'!O33*'Partie 1 - INFOS_GENERALES'!C40+J33)/'Partie 1 - INFOS_GENERALES'!C54)/'Partie 2 - INFOS_PAR_PARAMETRES'!L33</f>
        <v>#VALUE!</v>
      </c>
      <c r="AE33" s="30" t="e">
        <f t="shared" si="3"/>
        <v>#N/A</v>
      </c>
    </row>
  </sheetData>
  <mergeCells count="66">
    <mergeCell ref="C25:C26"/>
    <mergeCell ref="H25:H26"/>
    <mergeCell ref="G25:G26"/>
    <mergeCell ref="F25:F26"/>
    <mergeCell ref="E25:E26"/>
    <mergeCell ref="D25:D26"/>
    <mergeCell ref="P25:P26"/>
    <mergeCell ref="O25:O26"/>
    <mergeCell ref="L25:L26"/>
    <mergeCell ref="J25:J26"/>
    <mergeCell ref="I25:I26"/>
    <mergeCell ref="N25:N26"/>
    <mergeCell ref="K25:K26"/>
    <mergeCell ref="M25:M26"/>
    <mergeCell ref="C21:F23"/>
    <mergeCell ref="G21:J23"/>
    <mergeCell ref="O22:O23"/>
    <mergeCell ref="P22:P23"/>
    <mergeCell ref="Q22:Q23"/>
    <mergeCell ref="T25:T26"/>
    <mergeCell ref="R25:R26"/>
    <mergeCell ref="X20:AE20"/>
    <mergeCell ref="X22:X23"/>
    <mergeCell ref="Y22:Y23"/>
    <mergeCell ref="Z25:Z26"/>
    <mergeCell ref="Y25:Y26"/>
    <mergeCell ref="AE25:AE26"/>
    <mergeCell ref="X25:X26"/>
    <mergeCell ref="Z22:AD22"/>
    <mergeCell ref="Z21:AE21"/>
    <mergeCell ref="AA23:AD23"/>
    <mergeCell ref="U22:V22"/>
    <mergeCell ref="R22:R23"/>
    <mergeCell ref="T22:T23"/>
    <mergeCell ref="B2:AE2"/>
    <mergeCell ref="B5:K5"/>
    <mergeCell ref="B6:K6"/>
    <mergeCell ref="B7:K7"/>
    <mergeCell ref="L24:M24"/>
    <mergeCell ref="C20:J20"/>
    <mergeCell ref="O21:Q21"/>
    <mergeCell ref="S22:S23"/>
    <mergeCell ref="K20:T20"/>
    <mergeCell ref="K21:N23"/>
    <mergeCell ref="U21:W21"/>
    <mergeCell ref="B24:B27"/>
    <mergeCell ref="AA25:AD25"/>
    <mergeCell ref="W25:W26"/>
    <mergeCell ref="V25:V26"/>
    <mergeCell ref="U25:U26"/>
    <mergeCell ref="AA27:AD27"/>
    <mergeCell ref="R21:T21"/>
    <mergeCell ref="X21:Y21"/>
    <mergeCell ref="B8:K8"/>
    <mergeCell ref="B9:K9"/>
    <mergeCell ref="B10:K10"/>
    <mergeCell ref="B11:K11"/>
    <mergeCell ref="B12:K12"/>
    <mergeCell ref="B13:K13"/>
    <mergeCell ref="B14:K14"/>
    <mergeCell ref="B15:K15"/>
    <mergeCell ref="B16:K16"/>
    <mergeCell ref="B17:K17"/>
    <mergeCell ref="Q25:Q26"/>
    <mergeCell ref="S25:S26"/>
    <mergeCell ref="U20:W20"/>
  </mergeCells>
  <pageMargins left="0.70866141732283472" right="0.70866141732283472" top="0.74803149606299213" bottom="0.74803149606299213" header="0.31496062992125984" footer="0.31496062992125984"/>
  <pageSetup paperSize="8" scale="71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8662E5-CDA3-46BE-962F-4BDA76EB1AFB}">
          <x14:formula1>
            <xm:f>Compartiments!$A$2:$A$8</xm:f>
          </x14:formula1>
          <xm:sqref>K28:K33</xm:sqref>
        </x14:dataValidation>
        <x14:dataValidation type="list" allowBlank="1" showInputMessage="1" showErrorMessage="1" xr:uid="{4005556B-B47C-4782-84E3-509C046A45F8}">
          <x14:formula1>
            <xm:f>INFOS_SUBSTANCES_detaillées!$A$5:$A$124</xm:f>
          </x14:formula1>
          <xm:sqref>B28:B33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1118-2744-4E11-84B7-D3687009437E}">
  <sheetPr codeName="Feuil4"/>
  <dimension ref="A1:H28"/>
  <sheetViews>
    <sheetView workbookViewId="0">
      <selection activeCell="B1" sqref="B1:D1"/>
    </sheetView>
  </sheetViews>
  <sheetFormatPr baseColWidth="10" defaultRowHeight="12.75"/>
  <cols>
    <col min="1" max="1" width="11.42578125" style="116"/>
    <col min="2" max="2" width="36.7109375" style="116" customWidth="1"/>
    <col min="3" max="3" width="23.5703125" style="116" customWidth="1"/>
    <col min="4" max="4" width="28.140625" style="116" customWidth="1"/>
    <col min="5" max="16384" width="11.42578125" style="116"/>
  </cols>
  <sheetData>
    <row r="1" spans="1:8" ht="39.75" customHeight="1" thickBot="1">
      <c r="A1" s="115"/>
      <c r="B1" s="307" t="s">
        <v>469</v>
      </c>
      <c r="C1" s="307"/>
      <c r="D1" s="307"/>
      <c r="E1" s="115"/>
    </row>
    <row r="2" spans="1:8" ht="20.25" customHeight="1">
      <c r="A2" s="115"/>
      <c r="B2" s="308" t="s">
        <v>470</v>
      </c>
      <c r="C2" s="309"/>
      <c r="D2" s="310"/>
      <c r="E2" s="123"/>
      <c r="F2" s="103"/>
      <c r="G2" s="103"/>
      <c r="H2" s="103"/>
    </row>
    <row r="3" spans="1:8" ht="21" thickBot="1">
      <c r="A3" s="115"/>
      <c r="B3" s="311"/>
      <c r="C3" s="312"/>
      <c r="D3" s="313"/>
      <c r="E3" s="123"/>
      <c r="F3" s="103"/>
      <c r="G3" s="103"/>
      <c r="H3" s="103"/>
    </row>
    <row r="4" spans="1:8" ht="20.25">
      <c r="A4" s="115"/>
      <c r="B4" s="115"/>
      <c r="C4" s="115"/>
      <c r="D4" s="115"/>
      <c r="E4" s="115"/>
    </row>
    <row r="5" spans="1:8" ht="30" customHeight="1">
      <c r="A5" s="117"/>
      <c r="B5" s="314" t="s">
        <v>453</v>
      </c>
      <c r="C5" s="314"/>
      <c r="D5" s="314"/>
      <c r="E5" s="314"/>
      <c r="F5" s="118"/>
      <c r="G5" s="118"/>
      <c r="H5" s="118"/>
    </row>
    <row r="6" spans="1:8" ht="13.5" thickBot="1">
      <c r="A6" s="119"/>
      <c r="B6" s="119"/>
      <c r="C6" s="119"/>
      <c r="D6" s="119"/>
      <c r="E6" s="119"/>
    </row>
    <row r="7" spans="1:8" ht="23.25" customHeight="1">
      <c r="A7" s="119"/>
      <c r="B7" s="304" t="s">
        <v>445</v>
      </c>
      <c r="C7" s="305"/>
      <c r="D7" s="306"/>
      <c r="E7" s="119"/>
    </row>
    <row r="8" spans="1:8" ht="19.5" thickBot="1">
      <c r="A8" s="120"/>
      <c r="B8" s="315" t="s">
        <v>178</v>
      </c>
      <c r="C8" s="316"/>
      <c r="D8" s="317"/>
      <c r="E8" s="121"/>
    </row>
    <row r="9" spans="1:8" ht="13.5" thickBot="1">
      <c r="A9" s="119"/>
      <c r="B9" s="119"/>
      <c r="C9" s="119"/>
      <c r="D9" s="122"/>
      <c r="E9" s="119"/>
    </row>
    <row r="10" spans="1:8" ht="12.75" customHeight="1">
      <c r="A10" s="119"/>
      <c r="B10" s="321" t="s">
        <v>451</v>
      </c>
      <c r="C10" s="322"/>
      <c r="D10" s="126">
        <f>VLOOKUP($B$8,INFOS_SUBSTANCES_detaillées!$A$5:$M$124,2,FALSE)</f>
        <v>4</v>
      </c>
      <c r="E10" s="119"/>
    </row>
    <row r="11" spans="1:8" ht="12.75" customHeight="1">
      <c r="A11" s="119"/>
      <c r="B11" s="323" t="s">
        <v>166</v>
      </c>
      <c r="C11" s="324"/>
      <c r="D11" s="127">
        <f>VLOOKUP($B$8,INFOS_SUBSTANCES_detaillées!$A$5:$M$124,3,FALSE)</f>
        <v>1114</v>
      </c>
      <c r="E11" s="119"/>
    </row>
    <row r="12" spans="1:8" ht="12.75" customHeight="1">
      <c r="A12" s="119"/>
      <c r="B12" s="323" t="s">
        <v>452</v>
      </c>
      <c r="C12" s="324"/>
      <c r="D12" s="127" t="str">
        <f>VLOOKUP($B$8,INFOS_SUBSTANCES_detaillées!$A$5:$M$124,4,FALSE)</f>
        <v>71-43-2</v>
      </c>
      <c r="E12" s="119"/>
    </row>
    <row r="13" spans="1:8" ht="12.75" customHeight="1">
      <c r="A13" s="119"/>
      <c r="B13" s="323" t="s">
        <v>167</v>
      </c>
      <c r="C13" s="324"/>
      <c r="D13" s="127" t="str">
        <f>VLOOKUP($B$8,INFOS_SUBSTANCES_detaillées!$A$5:$M$124,5,FALSE)</f>
        <v>NQE</v>
      </c>
      <c r="E13" s="119"/>
    </row>
    <row r="14" spans="1:8" ht="38.25">
      <c r="A14" s="119"/>
      <c r="B14" s="323" t="s">
        <v>168</v>
      </c>
      <c r="C14" s="324"/>
      <c r="D14" s="127" t="str">
        <f>VLOOKUP($B$8,INFOS_SUBSTANCES_detaillées!$A$5:$M$124,6,FALSE)</f>
        <v>Arrêté du 25 janvier 2010 (version en vigueur au 25/09/2024)</v>
      </c>
      <c r="E14" s="119"/>
    </row>
    <row r="15" spans="1:8" ht="25.5">
      <c r="A15" s="119"/>
      <c r="B15" s="323" t="s">
        <v>169</v>
      </c>
      <c r="C15" s="324"/>
      <c r="D15" s="127" t="str">
        <f>VLOOKUP($B$8,INFOS_SUBSTANCES_detaillées!$A$5:$M$124,7,FALSE)</f>
        <v xml:space="preserve">Substance dangereuse prioritaire </v>
      </c>
      <c r="E15" s="119"/>
    </row>
    <row r="16" spans="1:8" ht="12.75" customHeight="1">
      <c r="A16" s="119"/>
      <c r="B16" s="323" t="s">
        <v>457</v>
      </c>
      <c r="C16" s="324"/>
      <c r="D16" s="127">
        <f>VLOOKUP($B$8,INFOS_SUBSTANCES_detaillées!$A$5:$M$124,8,FALSE)</f>
        <v>10</v>
      </c>
      <c r="E16" s="119"/>
    </row>
    <row r="17" spans="1:5" ht="12.75" customHeight="1">
      <c r="A17" s="119"/>
      <c r="B17" s="323" t="s">
        <v>331</v>
      </c>
      <c r="C17" s="324"/>
      <c r="D17" s="127">
        <f>VLOOKUP($B$8,INFOS_SUBSTANCES_detaillées!$A$5:$M$124,9,FALSE)</f>
        <v>8</v>
      </c>
      <c r="E17" s="119"/>
    </row>
    <row r="18" spans="1:5" ht="12.75" customHeight="1">
      <c r="A18" s="119"/>
      <c r="B18" s="323" t="s">
        <v>458</v>
      </c>
      <c r="C18" s="324"/>
      <c r="D18" s="127">
        <f>VLOOKUP($B$8,INFOS_SUBSTANCES_detaillées!$A$5:$M$124,10,FALSE)</f>
        <v>50</v>
      </c>
      <c r="E18" s="119"/>
    </row>
    <row r="19" spans="1:5" ht="12.75" customHeight="1">
      <c r="A19" s="119"/>
      <c r="B19" s="323" t="s">
        <v>332</v>
      </c>
      <c r="C19" s="324"/>
      <c r="D19" s="127">
        <f>VLOOKUP($B$8,INFOS_SUBSTANCES_detaillées!$A$5:$M$124,11,FALSE)</f>
        <v>50</v>
      </c>
      <c r="E19" s="119"/>
    </row>
    <row r="20" spans="1:5" ht="25.5" customHeight="1">
      <c r="A20" s="119"/>
      <c r="B20" s="323" t="s">
        <v>459</v>
      </c>
      <c r="C20" s="324"/>
      <c r="D20" s="127" t="str">
        <f>VLOOKUP($B$8,INFOS_SUBSTANCES_detaillées!$A$5:$M$124,12,FALSE)</f>
        <v>_</v>
      </c>
      <c r="E20" s="119"/>
    </row>
    <row r="21" spans="1:5" ht="12.75" customHeight="1">
      <c r="A21" s="119"/>
      <c r="B21" s="318" t="s">
        <v>449</v>
      </c>
      <c r="C21" s="124" t="s">
        <v>446</v>
      </c>
      <c r="D21" s="127" t="str">
        <f>VLOOKUP($B$8,INFOS_SUBSTANCES_detaillées!$A$5:$M$124,13,FALSE)</f>
        <v>_</v>
      </c>
      <c r="E21" s="119"/>
    </row>
    <row r="22" spans="1:5" ht="12.75" customHeight="1">
      <c r="A22" s="119"/>
      <c r="B22" s="319"/>
      <c r="C22" s="124" t="s">
        <v>447</v>
      </c>
      <c r="D22" s="127" t="str">
        <f>VLOOKUP($B$8,INFOS_SUBSTANCES_detaillées!$A$5:$O$124,14,FALSE)</f>
        <v>_</v>
      </c>
      <c r="E22" s="119"/>
    </row>
    <row r="23" spans="1:5" ht="26.25" customHeight="1" thickBot="1">
      <c r="A23" s="119"/>
      <c r="B23" s="320"/>
      <c r="C23" s="125" t="s">
        <v>448</v>
      </c>
      <c r="D23" s="128" t="str">
        <f>VLOOKUP($B$8,INFOS_SUBSTANCES_detaillées!$A$5:$O$124,15,FALSE)</f>
        <v>_</v>
      </c>
      <c r="E23" s="119"/>
    </row>
    <row r="24" spans="1:5">
      <c r="A24" s="119"/>
      <c r="B24" s="119"/>
      <c r="C24" s="119"/>
      <c r="D24" s="119"/>
      <c r="E24" s="119"/>
    </row>
    <row r="25" spans="1:5">
      <c r="A25" s="119"/>
      <c r="B25" s="130" t="s">
        <v>460</v>
      </c>
      <c r="C25" s="119"/>
      <c r="D25" s="119"/>
      <c r="E25" s="119"/>
    </row>
    <row r="26" spans="1:5">
      <c r="A26" s="119"/>
      <c r="B26" s="129" t="s">
        <v>455</v>
      </c>
      <c r="C26" s="119"/>
      <c r="D26" s="119"/>
      <c r="E26" s="119"/>
    </row>
    <row r="27" spans="1:5" ht="12" customHeight="1">
      <c r="A27" s="119"/>
      <c r="B27" s="129" t="s">
        <v>456</v>
      </c>
      <c r="C27" s="119"/>
      <c r="D27" s="119"/>
      <c r="E27" s="119"/>
    </row>
    <row r="28" spans="1:5">
      <c r="A28" s="131"/>
      <c r="B28" s="131"/>
      <c r="C28" s="131"/>
      <c r="D28" s="131"/>
      <c r="E28" s="131"/>
    </row>
  </sheetData>
  <mergeCells count="17">
    <mergeCell ref="B21:B23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7:D7"/>
    <mergeCell ref="B1:D1"/>
    <mergeCell ref="B2:D3"/>
    <mergeCell ref="B5:E5"/>
    <mergeCell ref="B8:D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8264EF-13BE-4519-92CF-5D725E7D976C}">
          <x14:formula1>
            <xm:f>INFOS_SUBSTANCES_detaillées!$A$5:$A$124</xm:f>
          </x14:formula1>
          <xm:sqref>B8:D8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25E3-E1B1-431A-9FAC-FD791C75CB13}">
  <sheetPr codeName="Feuil3"/>
  <dimension ref="A1:O125"/>
  <sheetViews>
    <sheetView showGridLines="0" zoomScaleNormal="100" workbookViewId="0">
      <pane ySplit="4" topLeftCell="A5" activePane="bottomLeft" state="frozen"/>
      <selection pane="bottomLeft" activeCell="F1" sqref="F1"/>
    </sheetView>
  </sheetViews>
  <sheetFormatPr baseColWidth="10" defaultRowHeight="12.75"/>
  <cols>
    <col min="1" max="1" width="41.85546875" style="106" customWidth="1"/>
    <col min="2" max="3" width="11.42578125" style="106" customWidth="1"/>
    <col min="4" max="4" width="13.5703125" style="106" customWidth="1"/>
    <col min="5" max="5" width="13" style="106" customWidth="1"/>
    <col min="6" max="6" width="26.85546875" style="106" customWidth="1"/>
    <col min="7" max="7" width="19.5703125" style="106" customWidth="1"/>
    <col min="8" max="8" width="12.85546875" style="106" customWidth="1"/>
    <col min="9" max="9" width="12.5703125" style="106" customWidth="1"/>
    <col min="10" max="10" width="13.140625" style="106" customWidth="1"/>
    <col min="11" max="11" width="14.42578125" style="106" customWidth="1"/>
    <col min="12" max="12" width="16.5703125" style="106" customWidth="1"/>
    <col min="13" max="13" width="11.42578125" style="113"/>
    <col min="14" max="14" width="12.5703125" style="106" customWidth="1"/>
    <col min="15" max="15" width="14.42578125" style="106" customWidth="1"/>
    <col min="16" max="16384" width="11.42578125" style="106"/>
  </cols>
  <sheetData>
    <row r="1" spans="1:15" ht="18">
      <c r="A1" s="145" t="s">
        <v>164</v>
      </c>
      <c r="B1" s="142"/>
      <c r="C1" s="142"/>
      <c r="D1" s="142"/>
      <c r="E1" s="142"/>
      <c r="F1" s="142"/>
      <c r="G1" s="145"/>
      <c r="H1" s="145"/>
      <c r="I1" s="145"/>
      <c r="J1" s="145"/>
      <c r="K1" s="145"/>
      <c r="L1" s="147" t="s">
        <v>468</v>
      </c>
      <c r="M1" s="146"/>
      <c r="N1" s="148"/>
    </row>
    <row r="2" spans="1:15" ht="18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33"/>
    </row>
    <row r="3" spans="1:15" ht="48" customHeight="1">
      <c r="A3" s="325" t="s">
        <v>165</v>
      </c>
      <c r="B3" s="325" t="s">
        <v>450</v>
      </c>
      <c r="C3" s="325" t="s">
        <v>166</v>
      </c>
      <c r="D3" s="325" t="s">
        <v>385</v>
      </c>
      <c r="E3" s="328" t="s">
        <v>167</v>
      </c>
      <c r="F3" s="328" t="s">
        <v>168</v>
      </c>
      <c r="G3" s="328" t="s">
        <v>169</v>
      </c>
      <c r="H3" s="328" t="s">
        <v>384</v>
      </c>
      <c r="I3" s="328" t="s">
        <v>382</v>
      </c>
      <c r="J3" s="328" t="s">
        <v>383</v>
      </c>
      <c r="K3" s="328" t="s">
        <v>381</v>
      </c>
      <c r="L3" s="328" t="s">
        <v>440</v>
      </c>
      <c r="M3" s="327" t="s">
        <v>463</v>
      </c>
      <c r="N3" s="327"/>
      <c r="O3" s="327"/>
    </row>
    <row r="4" spans="1:15" s="140" customFormat="1" ht="60">
      <c r="A4" s="325"/>
      <c r="B4" s="325"/>
      <c r="C4" s="325"/>
      <c r="D4" s="325"/>
      <c r="E4" s="328"/>
      <c r="F4" s="328"/>
      <c r="G4" s="328"/>
      <c r="H4" s="328"/>
      <c r="I4" s="328"/>
      <c r="J4" s="328"/>
      <c r="K4" s="328"/>
      <c r="L4" s="328"/>
      <c r="M4" s="132" t="s">
        <v>446</v>
      </c>
      <c r="N4" s="132" t="s">
        <v>447</v>
      </c>
      <c r="O4" s="132" t="s">
        <v>448</v>
      </c>
    </row>
    <row r="5" spans="1:15">
      <c r="A5" s="143" t="s">
        <v>171</v>
      </c>
      <c r="B5" s="108">
        <v>1</v>
      </c>
      <c r="C5" s="108">
        <v>1101</v>
      </c>
      <c r="D5" s="108" t="s">
        <v>172</v>
      </c>
      <c r="E5" s="108" t="s">
        <v>173</v>
      </c>
      <c r="F5" s="108" t="s">
        <v>402</v>
      </c>
      <c r="G5" s="108" t="s">
        <v>464</v>
      </c>
      <c r="H5" s="108">
        <v>0.3</v>
      </c>
      <c r="I5" s="108">
        <v>0.3</v>
      </c>
      <c r="J5" s="108">
        <v>0.7</v>
      </c>
      <c r="K5" s="108">
        <v>0.7</v>
      </c>
      <c r="L5" s="108" t="s">
        <v>444</v>
      </c>
      <c r="M5" s="109" t="s">
        <v>444</v>
      </c>
      <c r="N5" s="109" t="s">
        <v>444</v>
      </c>
      <c r="O5" s="109" t="s">
        <v>444</v>
      </c>
    </row>
    <row r="6" spans="1:15">
      <c r="A6" s="143" t="s">
        <v>174</v>
      </c>
      <c r="B6" s="108">
        <v>2</v>
      </c>
      <c r="C6" s="108">
        <v>1458</v>
      </c>
      <c r="D6" s="108" t="s">
        <v>175</v>
      </c>
      <c r="E6" s="108" t="s">
        <v>173</v>
      </c>
      <c r="F6" s="108" t="s">
        <v>402</v>
      </c>
      <c r="G6" s="108" t="s">
        <v>464</v>
      </c>
      <c r="H6" s="108">
        <v>0.1</v>
      </c>
      <c r="I6" s="108">
        <v>0.1</v>
      </c>
      <c r="J6" s="108">
        <v>0.1</v>
      </c>
      <c r="K6" s="108">
        <v>0.1</v>
      </c>
      <c r="L6" s="108" t="s">
        <v>444</v>
      </c>
      <c r="M6" s="109">
        <v>47.47</v>
      </c>
      <c r="N6" s="109" t="s">
        <v>389</v>
      </c>
      <c r="O6" s="109" t="s">
        <v>399</v>
      </c>
    </row>
    <row r="7" spans="1:15">
      <c r="A7" s="143" t="s">
        <v>176</v>
      </c>
      <c r="B7" s="108">
        <v>3</v>
      </c>
      <c r="C7" s="108">
        <v>1107</v>
      </c>
      <c r="D7" s="108" t="s">
        <v>177</v>
      </c>
      <c r="E7" s="108" t="s">
        <v>173</v>
      </c>
      <c r="F7" s="108" t="s">
        <v>402</v>
      </c>
      <c r="G7" s="108" t="s">
        <v>464</v>
      </c>
      <c r="H7" s="108">
        <v>0.6</v>
      </c>
      <c r="I7" s="108">
        <v>0.6</v>
      </c>
      <c r="J7" s="108">
        <v>2</v>
      </c>
      <c r="K7" s="108">
        <v>2</v>
      </c>
      <c r="L7" s="108" t="s">
        <v>444</v>
      </c>
      <c r="M7" s="109" t="s">
        <v>444</v>
      </c>
      <c r="N7" s="109" t="s">
        <v>444</v>
      </c>
      <c r="O7" s="109" t="s">
        <v>444</v>
      </c>
    </row>
    <row r="8" spans="1:15">
      <c r="A8" s="143" t="s">
        <v>178</v>
      </c>
      <c r="B8" s="108">
        <v>4</v>
      </c>
      <c r="C8" s="108">
        <v>1114</v>
      </c>
      <c r="D8" s="108" t="s">
        <v>179</v>
      </c>
      <c r="E8" s="108" t="s">
        <v>173</v>
      </c>
      <c r="F8" s="108" t="s">
        <v>402</v>
      </c>
      <c r="G8" s="108" t="s">
        <v>464</v>
      </c>
      <c r="H8" s="108">
        <v>10</v>
      </c>
      <c r="I8" s="108">
        <v>8</v>
      </c>
      <c r="J8" s="108">
        <v>50</v>
      </c>
      <c r="K8" s="108">
        <v>50</v>
      </c>
      <c r="L8" s="108" t="s">
        <v>444</v>
      </c>
      <c r="M8" s="109" t="s">
        <v>444</v>
      </c>
      <c r="N8" s="109" t="s">
        <v>444</v>
      </c>
      <c r="O8" s="109" t="s">
        <v>444</v>
      </c>
    </row>
    <row r="9" spans="1:15">
      <c r="A9" s="143" t="s">
        <v>180</v>
      </c>
      <c r="B9" s="108">
        <v>5</v>
      </c>
      <c r="C9" s="108">
        <v>7705</v>
      </c>
      <c r="D9" s="108" t="s">
        <v>181</v>
      </c>
      <c r="E9" s="108" t="s">
        <v>173</v>
      </c>
      <c r="F9" s="108" t="s">
        <v>402</v>
      </c>
      <c r="G9" s="108" t="s">
        <v>464</v>
      </c>
      <c r="H9" s="108" t="s">
        <v>444</v>
      </c>
      <c r="I9" s="108" t="s">
        <v>444</v>
      </c>
      <c r="J9" s="108">
        <v>0.14000000000000001</v>
      </c>
      <c r="K9" s="108">
        <v>1.4E-2</v>
      </c>
      <c r="L9" s="108">
        <v>8.5000000000000006E-3</v>
      </c>
      <c r="M9" s="109">
        <v>8.5000000000000006E-3</v>
      </c>
      <c r="N9" s="109" t="s">
        <v>437</v>
      </c>
      <c r="O9" s="109" t="s">
        <v>399</v>
      </c>
    </row>
    <row r="10" spans="1:15" ht="25.5">
      <c r="A10" s="144" t="s">
        <v>436</v>
      </c>
      <c r="B10" s="108">
        <v>6</v>
      </c>
      <c r="C10" s="108">
        <v>1388</v>
      </c>
      <c r="D10" s="108" t="s">
        <v>182</v>
      </c>
      <c r="E10" s="108" t="s">
        <v>173</v>
      </c>
      <c r="F10" s="108" t="s">
        <v>402</v>
      </c>
      <c r="G10" s="108" t="s">
        <v>464</v>
      </c>
      <c r="H10" s="108" t="s">
        <v>183</v>
      </c>
      <c r="I10" s="108">
        <v>0.2</v>
      </c>
      <c r="J10" s="108" t="s">
        <v>184</v>
      </c>
      <c r="K10" s="108" t="s">
        <v>184</v>
      </c>
      <c r="L10" s="108" t="s">
        <v>444</v>
      </c>
      <c r="M10" s="109">
        <v>1000</v>
      </c>
      <c r="N10" s="109" t="s">
        <v>390</v>
      </c>
      <c r="O10" s="109" t="s">
        <v>399</v>
      </c>
    </row>
    <row r="11" spans="1:15" ht="41.25" customHeight="1">
      <c r="A11" s="144" t="s">
        <v>435</v>
      </c>
      <c r="B11" s="108">
        <v>6</v>
      </c>
      <c r="C11" s="108">
        <v>1388</v>
      </c>
      <c r="D11" s="108" t="s">
        <v>182</v>
      </c>
      <c r="E11" s="108" t="s">
        <v>173</v>
      </c>
      <c r="F11" s="108" t="s">
        <v>402</v>
      </c>
      <c r="G11" s="108" t="s">
        <v>464</v>
      </c>
      <c r="H11" s="108">
        <v>0.08</v>
      </c>
      <c r="I11" s="108">
        <v>0.2</v>
      </c>
      <c r="J11" s="108">
        <v>0.45</v>
      </c>
      <c r="K11" s="108">
        <v>0.45</v>
      </c>
      <c r="L11" s="108" t="s">
        <v>444</v>
      </c>
      <c r="M11" s="109">
        <v>1000</v>
      </c>
      <c r="N11" s="109" t="s">
        <v>390</v>
      </c>
      <c r="O11" s="109" t="s">
        <v>399</v>
      </c>
    </row>
    <row r="12" spans="1:15" ht="40.5" customHeight="1">
      <c r="A12" s="144" t="s">
        <v>434</v>
      </c>
      <c r="B12" s="108">
        <v>6</v>
      </c>
      <c r="C12" s="108">
        <v>1388</v>
      </c>
      <c r="D12" s="108" t="s">
        <v>182</v>
      </c>
      <c r="E12" s="108" t="s">
        <v>173</v>
      </c>
      <c r="F12" s="108" t="s">
        <v>402</v>
      </c>
      <c r="G12" s="108" t="s">
        <v>464</v>
      </c>
      <c r="H12" s="108">
        <v>0.09</v>
      </c>
      <c r="I12" s="108">
        <v>0.2</v>
      </c>
      <c r="J12" s="108">
        <v>0.6</v>
      </c>
      <c r="K12" s="108">
        <v>0.6</v>
      </c>
      <c r="L12" s="108" t="s">
        <v>444</v>
      </c>
      <c r="M12" s="109">
        <v>1000</v>
      </c>
      <c r="N12" s="109" t="s">
        <v>390</v>
      </c>
      <c r="O12" s="109" t="s">
        <v>399</v>
      </c>
    </row>
    <row r="13" spans="1:15" ht="40.5" customHeight="1">
      <c r="A13" s="144" t="s">
        <v>461</v>
      </c>
      <c r="B13" s="108">
        <v>6</v>
      </c>
      <c r="C13" s="108">
        <v>1388</v>
      </c>
      <c r="D13" s="108" t="s">
        <v>182</v>
      </c>
      <c r="E13" s="108" t="s">
        <v>173</v>
      </c>
      <c r="F13" s="108" t="s">
        <v>402</v>
      </c>
      <c r="G13" s="108" t="s">
        <v>464</v>
      </c>
      <c r="H13" s="108">
        <v>0.15</v>
      </c>
      <c r="I13" s="108">
        <v>0.2</v>
      </c>
      <c r="J13" s="108">
        <v>0.9</v>
      </c>
      <c r="K13" s="108">
        <v>0.9</v>
      </c>
      <c r="L13" s="108" t="s">
        <v>444</v>
      </c>
      <c r="M13" s="109">
        <v>1000</v>
      </c>
      <c r="N13" s="109" t="s">
        <v>390</v>
      </c>
      <c r="O13" s="109" t="s">
        <v>399</v>
      </c>
    </row>
    <row r="14" spans="1:15" ht="39.75" customHeight="1">
      <c r="A14" s="144" t="s">
        <v>433</v>
      </c>
      <c r="B14" s="108">
        <v>6</v>
      </c>
      <c r="C14" s="108">
        <v>1388</v>
      </c>
      <c r="D14" s="108" t="s">
        <v>182</v>
      </c>
      <c r="E14" s="108" t="s">
        <v>173</v>
      </c>
      <c r="F14" s="108" t="s">
        <v>402</v>
      </c>
      <c r="G14" s="108" t="s">
        <v>464</v>
      </c>
      <c r="H14" s="110">
        <v>0.25</v>
      </c>
      <c r="I14" s="108">
        <v>0.2</v>
      </c>
      <c r="J14" s="110">
        <v>1.5</v>
      </c>
      <c r="K14" s="110" t="s">
        <v>185</v>
      </c>
      <c r="L14" s="108" t="s">
        <v>444</v>
      </c>
      <c r="M14" s="109">
        <v>1000</v>
      </c>
      <c r="N14" s="109" t="s">
        <v>390</v>
      </c>
      <c r="O14" s="109" t="s">
        <v>399</v>
      </c>
    </row>
    <row r="15" spans="1:15">
      <c r="A15" s="143" t="s">
        <v>432</v>
      </c>
      <c r="B15" s="108" t="s">
        <v>186</v>
      </c>
      <c r="C15" s="108">
        <v>1276</v>
      </c>
      <c r="D15" s="108" t="s">
        <v>187</v>
      </c>
      <c r="E15" s="108" t="s">
        <v>173</v>
      </c>
      <c r="F15" s="108" t="s">
        <v>402</v>
      </c>
      <c r="G15" s="108" t="s">
        <v>464</v>
      </c>
      <c r="H15" s="110">
        <v>12</v>
      </c>
      <c r="I15" s="108">
        <v>12</v>
      </c>
      <c r="J15" s="110" t="s">
        <v>188</v>
      </c>
      <c r="K15" s="110" t="s">
        <v>188</v>
      </c>
      <c r="L15" s="108" t="s">
        <v>444</v>
      </c>
      <c r="M15" s="109" t="s">
        <v>444</v>
      </c>
      <c r="N15" s="109" t="s">
        <v>444</v>
      </c>
      <c r="O15" s="109" t="s">
        <v>444</v>
      </c>
    </row>
    <row r="16" spans="1:15" ht="25.5">
      <c r="A16" s="144" t="s">
        <v>431</v>
      </c>
      <c r="B16" s="108">
        <v>7</v>
      </c>
      <c r="C16" s="108">
        <v>1955</v>
      </c>
      <c r="D16" s="108" t="s">
        <v>189</v>
      </c>
      <c r="E16" s="108" t="s">
        <v>173</v>
      </c>
      <c r="F16" s="108" t="s">
        <v>402</v>
      </c>
      <c r="G16" s="108" t="s">
        <v>464</v>
      </c>
      <c r="H16" s="108">
        <v>0.4</v>
      </c>
      <c r="I16" s="108">
        <v>0.4</v>
      </c>
      <c r="J16" s="108">
        <v>1.4</v>
      </c>
      <c r="K16" s="108">
        <v>1.4</v>
      </c>
      <c r="L16" s="108">
        <v>16600</v>
      </c>
      <c r="M16" s="109">
        <v>382</v>
      </c>
      <c r="N16" s="109" t="s">
        <v>389</v>
      </c>
      <c r="O16" s="109" t="s">
        <v>399</v>
      </c>
    </row>
    <row r="17" spans="1:15">
      <c r="A17" s="143" t="s">
        <v>190</v>
      </c>
      <c r="B17" s="108">
        <v>8</v>
      </c>
      <c r="C17" s="108">
        <v>1464</v>
      </c>
      <c r="D17" s="108" t="s">
        <v>191</v>
      </c>
      <c r="E17" s="108" t="s">
        <v>173</v>
      </c>
      <c r="F17" s="108" t="s">
        <v>402</v>
      </c>
      <c r="G17" s="108" t="s">
        <v>464</v>
      </c>
      <c r="H17" s="108">
        <v>0.1</v>
      </c>
      <c r="I17" s="108">
        <v>0.1</v>
      </c>
      <c r="J17" s="108">
        <v>0.3</v>
      </c>
      <c r="K17" s="108">
        <v>0.3</v>
      </c>
      <c r="L17" s="108" t="s">
        <v>444</v>
      </c>
      <c r="M17" s="109">
        <v>30.9</v>
      </c>
      <c r="N17" s="109" t="s">
        <v>389</v>
      </c>
      <c r="O17" s="109" t="s">
        <v>399</v>
      </c>
    </row>
    <row r="18" spans="1:15">
      <c r="A18" s="143" t="s">
        <v>192</v>
      </c>
      <c r="B18" s="108">
        <v>9</v>
      </c>
      <c r="C18" s="108">
        <v>1083</v>
      </c>
      <c r="D18" s="108" t="s">
        <v>193</v>
      </c>
      <c r="E18" s="108" t="s">
        <v>173</v>
      </c>
      <c r="F18" s="108" t="s">
        <v>402</v>
      </c>
      <c r="G18" s="108" t="s">
        <v>464</v>
      </c>
      <c r="H18" s="108">
        <v>0.03</v>
      </c>
      <c r="I18" s="108">
        <v>0.03</v>
      </c>
      <c r="J18" s="108">
        <v>0.1</v>
      </c>
      <c r="K18" s="108">
        <v>0.1</v>
      </c>
      <c r="L18" s="108" t="s">
        <v>444</v>
      </c>
      <c r="M18" s="109">
        <v>10.32</v>
      </c>
      <c r="N18" s="109" t="s">
        <v>389</v>
      </c>
      <c r="O18" s="109" t="s">
        <v>399</v>
      </c>
    </row>
    <row r="19" spans="1:15" ht="63.75">
      <c r="A19" s="144" t="s">
        <v>430</v>
      </c>
      <c r="B19" s="108" t="s">
        <v>194</v>
      </c>
      <c r="C19" s="108">
        <v>5534</v>
      </c>
      <c r="D19" s="110" t="s">
        <v>195</v>
      </c>
      <c r="E19" s="108" t="s">
        <v>173</v>
      </c>
      <c r="F19" s="108" t="s">
        <v>402</v>
      </c>
      <c r="G19" s="108" t="s">
        <v>464</v>
      </c>
      <c r="H19" s="108" t="s">
        <v>196</v>
      </c>
      <c r="I19" s="108" t="s">
        <v>197</v>
      </c>
      <c r="J19" s="110" t="s">
        <v>188</v>
      </c>
      <c r="K19" s="110" t="s">
        <v>188</v>
      </c>
      <c r="L19" s="108" t="s">
        <v>444</v>
      </c>
      <c r="M19" s="105" t="s">
        <v>391</v>
      </c>
      <c r="N19" s="109" t="s">
        <v>389</v>
      </c>
      <c r="O19" s="109" t="s">
        <v>399</v>
      </c>
    </row>
    <row r="20" spans="1:15">
      <c r="A20" s="144" t="s">
        <v>428</v>
      </c>
      <c r="B20" s="326" t="s">
        <v>198</v>
      </c>
      <c r="C20" s="108">
        <v>7146</v>
      </c>
      <c r="D20" s="110" t="s">
        <v>188</v>
      </c>
      <c r="E20" s="108" t="s">
        <v>173</v>
      </c>
      <c r="F20" s="108" t="s">
        <v>402</v>
      </c>
      <c r="G20" s="108" t="s">
        <v>464</v>
      </c>
      <c r="H20" s="108">
        <v>2.5000000000000001E-2</v>
      </c>
      <c r="I20" s="108">
        <v>2.5000000000000001E-2</v>
      </c>
      <c r="J20" s="110" t="s">
        <v>188</v>
      </c>
      <c r="K20" s="110" t="s">
        <v>188</v>
      </c>
      <c r="L20" s="108" t="s">
        <v>444</v>
      </c>
      <c r="M20" s="109">
        <v>1282</v>
      </c>
      <c r="N20" s="109" t="s">
        <v>389</v>
      </c>
      <c r="O20" s="109" t="s">
        <v>399</v>
      </c>
    </row>
    <row r="21" spans="1:15">
      <c r="A21" s="143" t="s">
        <v>429</v>
      </c>
      <c r="B21" s="326"/>
      <c r="C21" s="108">
        <v>1148</v>
      </c>
      <c r="D21" s="110" t="s">
        <v>199</v>
      </c>
      <c r="E21" s="108" t="s">
        <v>173</v>
      </c>
      <c r="F21" s="108" t="s">
        <v>402</v>
      </c>
      <c r="G21" s="108" t="s">
        <v>464</v>
      </c>
      <c r="H21" s="108">
        <v>0.01</v>
      </c>
      <c r="I21" s="108">
        <v>0.01</v>
      </c>
      <c r="J21" s="110" t="s">
        <v>188</v>
      </c>
      <c r="K21" s="110" t="s">
        <v>188</v>
      </c>
      <c r="L21" s="108" t="s">
        <v>444</v>
      </c>
      <c r="M21" s="109" t="s">
        <v>444</v>
      </c>
      <c r="N21" s="109" t="s">
        <v>444</v>
      </c>
      <c r="O21" s="109" t="s">
        <v>444</v>
      </c>
    </row>
    <row r="22" spans="1:15">
      <c r="A22" s="143" t="s">
        <v>200</v>
      </c>
      <c r="B22" s="108">
        <v>10</v>
      </c>
      <c r="C22" s="108">
        <v>1161</v>
      </c>
      <c r="D22" s="110" t="s">
        <v>201</v>
      </c>
      <c r="E22" s="108" t="s">
        <v>173</v>
      </c>
      <c r="F22" s="108" t="s">
        <v>402</v>
      </c>
      <c r="G22" s="108" t="s">
        <v>464</v>
      </c>
      <c r="H22" s="108">
        <v>10</v>
      </c>
      <c r="I22" s="108">
        <v>10</v>
      </c>
      <c r="J22" s="110" t="s">
        <v>188</v>
      </c>
      <c r="K22" s="110" t="s">
        <v>188</v>
      </c>
      <c r="L22" s="108" t="s">
        <v>444</v>
      </c>
      <c r="M22" s="109" t="s">
        <v>444</v>
      </c>
      <c r="N22" s="109" t="s">
        <v>444</v>
      </c>
      <c r="O22" s="109" t="s">
        <v>444</v>
      </c>
    </row>
    <row r="23" spans="1:15">
      <c r="A23" s="143" t="s">
        <v>202</v>
      </c>
      <c r="B23" s="108">
        <v>11</v>
      </c>
      <c r="C23" s="108">
        <v>1168</v>
      </c>
      <c r="D23" s="110" t="s">
        <v>203</v>
      </c>
      <c r="E23" s="108" t="s">
        <v>173</v>
      </c>
      <c r="F23" s="108" t="s">
        <v>402</v>
      </c>
      <c r="G23" s="108" t="s">
        <v>464</v>
      </c>
      <c r="H23" s="108">
        <v>20</v>
      </c>
      <c r="I23" s="108">
        <v>20</v>
      </c>
      <c r="J23" s="110" t="s">
        <v>188</v>
      </c>
      <c r="K23" s="110" t="s">
        <v>188</v>
      </c>
      <c r="L23" s="108" t="s">
        <v>444</v>
      </c>
      <c r="M23" s="109" t="s">
        <v>444</v>
      </c>
      <c r="N23" s="109" t="s">
        <v>444</v>
      </c>
      <c r="O23" s="109" t="s">
        <v>444</v>
      </c>
    </row>
    <row r="24" spans="1:15" ht="25.5">
      <c r="A24" s="144" t="s">
        <v>204</v>
      </c>
      <c r="B24" s="108">
        <v>12</v>
      </c>
      <c r="C24" s="108">
        <v>6616</v>
      </c>
      <c r="D24" s="110" t="s">
        <v>205</v>
      </c>
      <c r="E24" s="108" t="s">
        <v>173</v>
      </c>
      <c r="F24" s="108" t="s">
        <v>402</v>
      </c>
      <c r="G24" s="108" t="s">
        <v>464</v>
      </c>
      <c r="H24" s="108">
        <v>1.3</v>
      </c>
      <c r="I24" s="108">
        <v>1.3</v>
      </c>
      <c r="J24" s="110" t="s">
        <v>188</v>
      </c>
      <c r="K24" s="110" t="s">
        <v>188</v>
      </c>
      <c r="L24" s="108">
        <v>3200</v>
      </c>
      <c r="M24" s="109">
        <v>2920</v>
      </c>
      <c r="N24" s="105" t="s">
        <v>392</v>
      </c>
      <c r="O24" s="109" t="s">
        <v>399</v>
      </c>
    </row>
    <row r="25" spans="1:15">
      <c r="A25" s="143" t="s">
        <v>405</v>
      </c>
      <c r="B25" s="108">
        <v>13</v>
      </c>
      <c r="C25" s="108">
        <v>1177</v>
      </c>
      <c r="D25" s="110" t="s">
        <v>206</v>
      </c>
      <c r="E25" s="108" t="s">
        <v>173</v>
      </c>
      <c r="F25" s="108" t="s">
        <v>402</v>
      </c>
      <c r="G25" s="108" t="s">
        <v>464</v>
      </c>
      <c r="H25" s="108">
        <v>0.2</v>
      </c>
      <c r="I25" s="108">
        <v>0.2</v>
      </c>
      <c r="J25" s="108">
        <v>1.8</v>
      </c>
      <c r="K25" s="108">
        <v>1.8</v>
      </c>
      <c r="L25" s="108" t="s">
        <v>444</v>
      </c>
      <c r="M25" s="109" t="s">
        <v>444</v>
      </c>
      <c r="N25" s="109" t="s">
        <v>444</v>
      </c>
      <c r="O25" s="109" t="s">
        <v>444</v>
      </c>
    </row>
    <row r="26" spans="1:15">
      <c r="A26" s="143" t="s">
        <v>207</v>
      </c>
      <c r="B26" s="108">
        <v>14</v>
      </c>
      <c r="C26" s="108">
        <v>1743</v>
      </c>
      <c r="D26" s="110" t="s">
        <v>208</v>
      </c>
      <c r="E26" s="108" t="s">
        <v>173</v>
      </c>
      <c r="F26" s="108" t="s">
        <v>402</v>
      </c>
      <c r="G26" s="108" t="s">
        <v>464</v>
      </c>
      <c r="H26" s="108">
        <v>5.0000000000000001E-3</v>
      </c>
      <c r="I26" s="108">
        <v>5.0000000000000001E-4</v>
      </c>
      <c r="J26" s="108">
        <v>0.01</v>
      </c>
      <c r="K26" s="108">
        <v>4.0000000000000001E-3</v>
      </c>
      <c r="L26" s="108" t="s">
        <v>444</v>
      </c>
      <c r="M26" s="109" t="s">
        <v>444</v>
      </c>
      <c r="N26" s="109" t="s">
        <v>444</v>
      </c>
      <c r="O26" s="109" t="s">
        <v>444</v>
      </c>
    </row>
    <row r="27" spans="1:15">
      <c r="A27" s="143" t="s">
        <v>209</v>
      </c>
      <c r="B27" s="108">
        <v>15</v>
      </c>
      <c r="C27" s="108">
        <v>1191</v>
      </c>
      <c r="D27" s="110" t="s">
        <v>208</v>
      </c>
      <c r="E27" s="108" t="s">
        <v>173</v>
      </c>
      <c r="F27" s="108" t="s">
        <v>402</v>
      </c>
      <c r="G27" s="108" t="s">
        <v>464</v>
      </c>
      <c r="H27" s="108">
        <v>6.3E-3</v>
      </c>
      <c r="I27" s="108">
        <v>6.3E-3</v>
      </c>
      <c r="J27" s="108">
        <v>0.12</v>
      </c>
      <c r="K27" s="108">
        <v>0.12</v>
      </c>
      <c r="L27" s="108">
        <v>30</v>
      </c>
      <c r="M27" s="109">
        <v>30</v>
      </c>
      <c r="N27" s="109" t="s">
        <v>134</v>
      </c>
      <c r="O27" s="109" t="s">
        <v>399</v>
      </c>
    </row>
    <row r="28" spans="1:15">
      <c r="A28" s="143" t="s">
        <v>210</v>
      </c>
      <c r="B28" s="108">
        <v>16</v>
      </c>
      <c r="C28" s="108">
        <v>1199</v>
      </c>
      <c r="D28" s="110" t="s">
        <v>211</v>
      </c>
      <c r="E28" s="108" t="s">
        <v>173</v>
      </c>
      <c r="F28" s="108" t="s">
        <v>402</v>
      </c>
      <c r="G28" s="108" t="s">
        <v>464</v>
      </c>
      <c r="H28" s="108" t="s">
        <v>444</v>
      </c>
      <c r="I28" s="108" t="s">
        <v>444</v>
      </c>
      <c r="J28" s="108">
        <v>0.05</v>
      </c>
      <c r="K28" s="108">
        <v>0.05</v>
      </c>
      <c r="L28" s="108">
        <v>10</v>
      </c>
      <c r="M28" s="109">
        <v>10</v>
      </c>
      <c r="N28" s="109" t="s">
        <v>437</v>
      </c>
      <c r="O28" s="109" t="s">
        <v>399</v>
      </c>
    </row>
    <row r="29" spans="1:15">
      <c r="A29" s="143" t="s">
        <v>212</v>
      </c>
      <c r="B29" s="108">
        <v>17</v>
      </c>
      <c r="C29" s="108">
        <v>1652</v>
      </c>
      <c r="D29" s="110" t="s">
        <v>213</v>
      </c>
      <c r="E29" s="108" t="s">
        <v>173</v>
      </c>
      <c r="F29" s="108" t="s">
        <v>402</v>
      </c>
      <c r="G29" s="108" t="s">
        <v>464</v>
      </c>
      <c r="H29" s="108" t="s">
        <v>444</v>
      </c>
      <c r="I29" s="108" t="s">
        <v>444</v>
      </c>
      <c r="J29" s="108">
        <v>0.6</v>
      </c>
      <c r="K29" s="108">
        <v>0.6</v>
      </c>
      <c r="L29" s="108">
        <v>55</v>
      </c>
      <c r="M29" s="109" t="s">
        <v>444</v>
      </c>
      <c r="N29" s="109" t="s">
        <v>444</v>
      </c>
      <c r="O29" s="109" t="s">
        <v>444</v>
      </c>
    </row>
    <row r="30" spans="1:15">
      <c r="A30" s="143" t="s">
        <v>393</v>
      </c>
      <c r="B30" s="108">
        <v>18</v>
      </c>
      <c r="C30" s="108">
        <v>5537</v>
      </c>
      <c r="D30" s="110" t="s">
        <v>214</v>
      </c>
      <c r="E30" s="108" t="s">
        <v>173</v>
      </c>
      <c r="F30" s="108" t="s">
        <v>402</v>
      </c>
      <c r="G30" s="108" t="s">
        <v>464</v>
      </c>
      <c r="H30" s="108">
        <v>0.02</v>
      </c>
      <c r="I30" s="108">
        <v>2E-3</v>
      </c>
      <c r="J30" s="108">
        <v>0.04</v>
      </c>
      <c r="K30" s="108">
        <v>0.02</v>
      </c>
      <c r="L30" s="108" t="s">
        <v>444</v>
      </c>
      <c r="M30" s="109">
        <v>0.28000000000000003</v>
      </c>
      <c r="N30" s="109" t="s">
        <v>389</v>
      </c>
      <c r="O30" s="109" t="s">
        <v>399</v>
      </c>
    </row>
    <row r="31" spans="1:15">
      <c r="A31" s="143" t="s">
        <v>215</v>
      </c>
      <c r="B31" s="108">
        <v>19</v>
      </c>
      <c r="C31" s="108">
        <v>1208</v>
      </c>
      <c r="D31" s="110" t="s">
        <v>216</v>
      </c>
      <c r="E31" s="108" t="s">
        <v>173</v>
      </c>
      <c r="F31" s="108" t="s">
        <v>402</v>
      </c>
      <c r="G31" s="108" t="s">
        <v>464</v>
      </c>
      <c r="H31" s="108">
        <v>0.3</v>
      </c>
      <c r="I31" s="108">
        <v>0.3</v>
      </c>
      <c r="J31" s="111">
        <v>1</v>
      </c>
      <c r="K31" s="111">
        <v>1</v>
      </c>
      <c r="L31" s="108" t="s">
        <v>444</v>
      </c>
      <c r="M31" s="109" t="s">
        <v>444</v>
      </c>
      <c r="N31" s="109" t="s">
        <v>444</v>
      </c>
      <c r="O31" s="109" t="s">
        <v>444</v>
      </c>
    </row>
    <row r="32" spans="1:15">
      <c r="A32" s="143" t="s">
        <v>217</v>
      </c>
      <c r="B32" s="108">
        <v>20</v>
      </c>
      <c r="C32" s="108">
        <v>1382</v>
      </c>
      <c r="D32" s="110" t="s">
        <v>218</v>
      </c>
      <c r="E32" s="108" t="s">
        <v>173</v>
      </c>
      <c r="F32" s="108" t="s">
        <v>402</v>
      </c>
      <c r="G32" s="108" t="s">
        <v>464</v>
      </c>
      <c r="H32" s="108" t="s">
        <v>219</v>
      </c>
      <c r="I32" s="108">
        <v>1.3</v>
      </c>
      <c r="J32" s="108">
        <v>14</v>
      </c>
      <c r="K32" s="108">
        <v>14</v>
      </c>
      <c r="L32" s="108" t="s">
        <v>444</v>
      </c>
      <c r="M32" s="109">
        <v>1500</v>
      </c>
      <c r="N32" s="109" t="s">
        <v>390</v>
      </c>
      <c r="O32" s="109" t="s">
        <v>399</v>
      </c>
    </row>
    <row r="33" spans="1:15">
      <c r="A33" s="143" t="s">
        <v>220</v>
      </c>
      <c r="B33" s="108">
        <v>21</v>
      </c>
      <c r="C33" s="108">
        <v>1387</v>
      </c>
      <c r="D33" s="110" t="s">
        <v>221</v>
      </c>
      <c r="E33" s="108"/>
      <c r="F33" s="108" t="s">
        <v>402</v>
      </c>
      <c r="G33" s="108" t="s">
        <v>464</v>
      </c>
      <c r="H33" s="108" t="s">
        <v>444</v>
      </c>
      <c r="I33" s="108" t="s">
        <v>444</v>
      </c>
      <c r="J33" s="108">
        <v>7.0000000000000007E-2</v>
      </c>
      <c r="K33" s="108">
        <v>7.0000000000000007E-2</v>
      </c>
      <c r="L33" s="108">
        <v>20</v>
      </c>
      <c r="M33" s="109">
        <v>500</v>
      </c>
      <c r="N33" s="109" t="s">
        <v>394</v>
      </c>
      <c r="O33" s="109"/>
    </row>
    <row r="34" spans="1:15">
      <c r="A34" s="143" t="s">
        <v>222</v>
      </c>
      <c r="B34" s="108">
        <v>22</v>
      </c>
      <c r="C34" s="108">
        <v>1517</v>
      </c>
      <c r="D34" s="110" t="s">
        <v>223</v>
      </c>
      <c r="E34" s="108" t="s">
        <v>173</v>
      </c>
      <c r="F34" s="108" t="s">
        <v>402</v>
      </c>
      <c r="G34" s="108" t="s">
        <v>464</v>
      </c>
      <c r="H34" s="108">
        <v>2</v>
      </c>
      <c r="I34" s="108">
        <v>2</v>
      </c>
      <c r="J34" s="108">
        <v>130</v>
      </c>
      <c r="K34" s="108">
        <v>130</v>
      </c>
      <c r="L34" s="108" t="s">
        <v>444</v>
      </c>
      <c r="M34" s="109">
        <v>19.7</v>
      </c>
      <c r="N34" s="109" t="s">
        <v>389</v>
      </c>
      <c r="O34" s="109" t="s">
        <v>399</v>
      </c>
    </row>
    <row r="35" spans="1:15">
      <c r="A35" s="143" t="s">
        <v>224</v>
      </c>
      <c r="B35" s="108">
        <v>23</v>
      </c>
      <c r="C35" s="108">
        <v>1386</v>
      </c>
      <c r="D35" s="110" t="s">
        <v>225</v>
      </c>
      <c r="E35" s="108" t="s">
        <v>173</v>
      </c>
      <c r="F35" s="108" t="s">
        <v>402</v>
      </c>
      <c r="G35" s="108" t="s">
        <v>464</v>
      </c>
      <c r="H35" s="108" t="s">
        <v>226</v>
      </c>
      <c r="I35" s="108">
        <v>8.6</v>
      </c>
      <c r="J35" s="108">
        <v>34</v>
      </c>
      <c r="K35" s="108">
        <v>34</v>
      </c>
      <c r="L35" s="108" t="s">
        <v>444</v>
      </c>
      <c r="M35" s="109">
        <v>8677.4</v>
      </c>
      <c r="N35" s="109" t="s">
        <v>389</v>
      </c>
      <c r="O35" s="109" t="s">
        <v>399</v>
      </c>
    </row>
    <row r="36" spans="1:15">
      <c r="A36" s="143" t="s">
        <v>227</v>
      </c>
      <c r="B36" s="108">
        <v>24</v>
      </c>
      <c r="C36" s="108">
        <v>1958</v>
      </c>
      <c r="D36" s="108" t="s">
        <v>228</v>
      </c>
      <c r="E36" s="108" t="s">
        <v>173</v>
      </c>
      <c r="F36" s="108" t="s">
        <v>402</v>
      </c>
      <c r="G36" s="108" t="s">
        <v>464</v>
      </c>
      <c r="H36" s="108">
        <v>0.3</v>
      </c>
      <c r="I36" s="108">
        <v>0.3</v>
      </c>
      <c r="J36" s="111">
        <v>2</v>
      </c>
      <c r="K36" s="111">
        <v>2</v>
      </c>
      <c r="L36" s="108" t="s">
        <v>444</v>
      </c>
      <c r="M36" s="109">
        <v>344</v>
      </c>
      <c r="N36" s="109" t="s">
        <v>389</v>
      </c>
      <c r="O36" s="109" t="s">
        <v>399</v>
      </c>
    </row>
    <row r="37" spans="1:15" ht="41.25" customHeight="1">
      <c r="A37" s="144" t="s">
        <v>229</v>
      </c>
      <c r="B37" s="108">
        <v>25</v>
      </c>
      <c r="C37" s="108">
        <v>1959</v>
      </c>
      <c r="D37" s="110" t="s">
        <v>230</v>
      </c>
      <c r="E37" s="108" t="s">
        <v>173</v>
      </c>
      <c r="F37" s="108" t="s">
        <v>402</v>
      </c>
      <c r="G37" s="108" t="s">
        <v>464</v>
      </c>
      <c r="H37" s="108">
        <v>0.1</v>
      </c>
      <c r="I37" s="108">
        <v>0.01</v>
      </c>
      <c r="J37" s="110" t="s">
        <v>188</v>
      </c>
      <c r="K37" s="110" t="s">
        <v>188</v>
      </c>
      <c r="L37" s="108" t="s">
        <v>444</v>
      </c>
      <c r="M37" s="109">
        <v>2.29</v>
      </c>
      <c r="N37" s="109" t="s">
        <v>389</v>
      </c>
      <c r="O37" s="109" t="s">
        <v>399</v>
      </c>
    </row>
    <row r="38" spans="1:15">
      <c r="A38" s="143" t="s">
        <v>231</v>
      </c>
      <c r="B38" s="108">
        <v>26</v>
      </c>
      <c r="C38" s="108">
        <v>1888</v>
      </c>
      <c r="D38" s="110" t="s">
        <v>232</v>
      </c>
      <c r="E38" s="108" t="s">
        <v>173</v>
      </c>
      <c r="F38" s="108" t="s">
        <v>402</v>
      </c>
      <c r="G38" s="108" t="s">
        <v>464</v>
      </c>
      <c r="H38" s="108">
        <v>7.0000000000000001E-3</v>
      </c>
      <c r="I38" s="108">
        <v>6.9999999999999999E-4</v>
      </c>
      <c r="J38" s="110" t="s">
        <v>188</v>
      </c>
      <c r="K38" s="110" t="s">
        <v>188</v>
      </c>
      <c r="L38" s="108">
        <v>367</v>
      </c>
      <c r="M38" s="109">
        <v>2.29</v>
      </c>
      <c r="N38" s="109"/>
      <c r="O38" s="109"/>
    </row>
    <row r="39" spans="1:15">
      <c r="A39" s="143" t="s">
        <v>233</v>
      </c>
      <c r="B39" s="108">
        <v>27</v>
      </c>
      <c r="C39" s="108">
        <v>1235</v>
      </c>
      <c r="D39" s="110" t="s">
        <v>234</v>
      </c>
      <c r="E39" s="108" t="s">
        <v>173</v>
      </c>
      <c r="F39" s="108" t="s">
        <v>402</v>
      </c>
      <c r="G39" s="108" t="s">
        <v>464</v>
      </c>
      <c r="H39" s="108">
        <v>0.4</v>
      </c>
      <c r="I39" s="108">
        <v>0.4</v>
      </c>
      <c r="J39" s="108">
        <v>1</v>
      </c>
      <c r="K39" s="108">
        <v>1</v>
      </c>
      <c r="L39" s="108" t="s">
        <v>444</v>
      </c>
      <c r="M39" s="109">
        <v>41.6</v>
      </c>
      <c r="N39" s="109" t="s">
        <v>389</v>
      </c>
      <c r="O39" s="109" t="s">
        <v>399</v>
      </c>
    </row>
    <row r="40" spans="1:15" ht="34.5" customHeight="1">
      <c r="A40" s="149" t="s">
        <v>462</v>
      </c>
      <c r="B40" s="108">
        <v>28</v>
      </c>
      <c r="C40" s="108"/>
      <c r="D40" s="110" t="s">
        <v>188</v>
      </c>
      <c r="E40" s="108" t="s">
        <v>173</v>
      </c>
      <c r="F40" s="108" t="s">
        <v>402</v>
      </c>
      <c r="G40" s="108" t="s">
        <v>464</v>
      </c>
      <c r="H40" s="110" t="s">
        <v>188</v>
      </c>
      <c r="I40" s="110" t="s">
        <v>188</v>
      </c>
      <c r="J40" s="110" t="s">
        <v>188</v>
      </c>
      <c r="K40" s="110" t="s">
        <v>188</v>
      </c>
      <c r="L40" s="108" t="s">
        <v>444</v>
      </c>
      <c r="M40" s="109" t="s">
        <v>444</v>
      </c>
      <c r="N40" s="109" t="s">
        <v>444</v>
      </c>
      <c r="O40" s="109" t="s">
        <v>444</v>
      </c>
    </row>
    <row r="41" spans="1:15" ht="34.5" customHeight="1">
      <c r="A41" s="110" t="s">
        <v>403</v>
      </c>
      <c r="B41" s="108"/>
      <c r="C41" s="108">
        <v>1082</v>
      </c>
      <c r="D41" s="110" t="s">
        <v>404</v>
      </c>
      <c r="E41" s="108"/>
      <c r="F41" s="108" t="s">
        <v>402</v>
      </c>
      <c r="G41" s="108" t="s">
        <v>444</v>
      </c>
      <c r="H41" s="110" t="s">
        <v>444</v>
      </c>
      <c r="I41" s="110" t="s">
        <v>444</v>
      </c>
      <c r="J41" s="110" t="s">
        <v>444</v>
      </c>
      <c r="K41" s="110" t="s">
        <v>444</v>
      </c>
      <c r="L41" s="108" t="s">
        <v>444</v>
      </c>
      <c r="M41" s="109">
        <v>80</v>
      </c>
      <c r="N41" s="109" t="s">
        <v>396</v>
      </c>
      <c r="O41" s="109" t="s">
        <v>395</v>
      </c>
    </row>
    <row r="42" spans="1:15">
      <c r="A42" s="143" t="s">
        <v>235</v>
      </c>
      <c r="B42" s="108">
        <v>28</v>
      </c>
      <c r="C42" s="108">
        <v>1115</v>
      </c>
      <c r="D42" s="110" t="s">
        <v>236</v>
      </c>
      <c r="E42" s="108" t="s">
        <v>173</v>
      </c>
      <c r="F42" s="108" t="s">
        <v>402</v>
      </c>
      <c r="G42" s="108" t="s">
        <v>464</v>
      </c>
      <c r="H42" s="108" t="s">
        <v>237</v>
      </c>
      <c r="I42" s="108" t="s">
        <v>237</v>
      </c>
      <c r="J42" s="108">
        <v>0.27</v>
      </c>
      <c r="K42" s="108">
        <v>2.7E-2</v>
      </c>
      <c r="L42" s="108">
        <v>5</v>
      </c>
      <c r="M42" s="109">
        <v>5</v>
      </c>
      <c r="N42" s="109" t="s">
        <v>134</v>
      </c>
      <c r="O42" s="109" t="s">
        <v>395</v>
      </c>
    </row>
    <row r="43" spans="1:15">
      <c r="A43" s="143" t="s">
        <v>238</v>
      </c>
      <c r="B43" s="108">
        <v>28</v>
      </c>
      <c r="C43" s="108">
        <v>1116</v>
      </c>
      <c r="D43" s="110" t="s">
        <v>239</v>
      </c>
      <c r="E43" s="108" t="s">
        <v>173</v>
      </c>
      <c r="F43" s="108" t="s">
        <v>402</v>
      </c>
      <c r="G43" s="108" t="s">
        <v>464</v>
      </c>
      <c r="H43" s="108" t="s">
        <v>240</v>
      </c>
      <c r="I43" s="108" t="s">
        <v>240</v>
      </c>
      <c r="J43" s="108">
        <v>1.7000000000000001E-2</v>
      </c>
      <c r="K43" s="108">
        <v>1.7000000000000001E-2</v>
      </c>
      <c r="L43" s="108" t="s">
        <v>240</v>
      </c>
      <c r="M43" s="109" t="s">
        <v>444</v>
      </c>
      <c r="N43" s="109" t="s">
        <v>444</v>
      </c>
      <c r="O43" s="109" t="s">
        <v>444</v>
      </c>
    </row>
    <row r="44" spans="1:15">
      <c r="A44" s="143" t="s">
        <v>241</v>
      </c>
      <c r="B44" s="108">
        <v>28</v>
      </c>
      <c r="C44" s="108">
        <v>1117</v>
      </c>
      <c r="D44" s="110" t="s">
        <v>242</v>
      </c>
      <c r="E44" s="108" t="s">
        <v>173</v>
      </c>
      <c r="F44" s="108" t="s">
        <v>402</v>
      </c>
      <c r="G44" s="108" t="s">
        <v>464</v>
      </c>
      <c r="H44" s="108" t="s">
        <v>240</v>
      </c>
      <c r="I44" s="108" t="s">
        <v>240</v>
      </c>
      <c r="J44" s="108">
        <v>1.7000000000000001E-2</v>
      </c>
      <c r="K44" s="108">
        <v>1.7000000000000001E-2</v>
      </c>
      <c r="L44" s="108" t="s">
        <v>240</v>
      </c>
      <c r="M44" s="109" t="s">
        <v>444</v>
      </c>
      <c r="N44" s="109" t="s">
        <v>444</v>
      </c>
      <c r="O44" s="109" t="s">
        <v>444</v>
      </c>
    </row>
    <row r="45" spans="1:15">
      <c r="A45" s="143" t="s">
        <v>243</v>
      </c>
      <c r="B45" s="108">
        <v>28</v>
      </c>
      <c r="C45" s="108">
        <v>1118</v>
      </c>
      <c r="D45" s="110" t="s">
        <v>244</v>
      </c>
      <c r="E45" s="108" t="s">
        <v>173</v>
      </c>
      <c r="F45" s="108" t="s">
        <v>402</v>
      </c>
      <c r="G45" s="108" t="s">
        <v>464</v>
      </c>
      <c r="H45" s="108" t="s">
        <v>240</v>
      </c>
      <c r="I45" s="108" t="s">
        <v>240</v>
      </c>
      <c r="J45" s="108" t="s">
        <v>245</v>
      </c>
      <c r="K45" s="108" t="s">
        <v>246</v>
      </c>
      <c r="L45" s="108" t="s">
        <v>240</v>
      </c>
      <c r="M45" s="109">
        <v>110</v>
      </c>
      <c r="N45" s="109" t="s">
        <v>396</v>
      </c>
      <c r="O45" s="109" t="s">
        <v>395</v>
      </c>
    </row>
    <row r="46" spans="1:15">
      <c r="A46" s="108" t="s">
        <v>406</v>
      </c>
      <c r="B46" s="108"/>
      <c r="C46" s="108">
        <v>1524</v>
      </c>
      <c r="D46" s="110" t="s">
        <v>407</v>
      </c>
      <c r="E46" s="108"/>
      <c r="F46" s="108" t="s">
        <v>402</v>
      </c>
      <c r="G46" s="108" t="s">
        <v>444</v>
      </c>
      <c r="H46" s="108" t="s">
        <v>444</v>
      </c>
      <c r="I46" s="108" t="s">
        <v>444</v>
      </c>
      <c r="J46" s="108" t="s">
        <v>444</v>
      </c>
      <c r="K46" s="108" t="s">
        <v>444</v>
      </c>
      <c r="L46" s="108" t="s">
        <v>444</v>
      </c>
      <c r="M46" s="109">
        <v>1700</v>
      </c>
      <c r="N46" s="109" t="s">
        <v>396</v>
      </c>
      <c r="O46" s="109" t="s">
        <v>395</v>
      </c>
    </row>
    <row r="47" spans="1:15">
      <c r="A47" s="108" t="s">
        <v>408</v>
      </c>
      <c r="B47" s="108"/>
      <c r="C47" s="108">
        <v>1537</v>
      </c>
      <c r="D47" s="110" t="s">
        <v>409</v>
      </c>
      <c r="E47" s="108"/>
      <c r="F47" s="108" t="s">
        <v>402</v>
      </c>
      <c r="G47" s="108" t="s">
        <v>444</v>
      </c>
      <c r="H47" s="108" t="s">
        <v>444</v>
      </c>
      <c r="I47" s="108" t="s">
        <v>444</v>
      </c>
      <c r="J47" s="108" t="s">
        <v>444</v>
      </c>
      <c r="K47" s="108" t="s">
        <v>444</v>
      </c>
      <c r="L47" s="108" t="s">
        <v>444</v>
      </c>
      <c r="M47" s="109">
        <v>100</v>
      </c>
      <c r="N47" s="109" t="s">
        <v>396</v>
      </c>
      <c r="O47" s="109" t="s">
        <v>395</v>
      </c>
    </row>
    <row r="48" spans="1:15">
      <c r="A48" s="143" t="s">
        <v>247</v>
      </c>
      <c r="B48" s="108">
        <v>28</v>
      </c>
      <c r="C48" s="108">
        <v>1204</v>
      </c>
      <c r="D48" s="110" t="s">
        <v>248</v>
      </c>
      <c r="E48" s="108" t="s">
        <v>173</v>
      </c>
      <c r="F48" s="108" t="s">
        <v>402</v>
      </c>
      <c r="G48" s="108" t="s">
        <v>464</v>
      </c>
      <c r="H48" s="108" t="s">
        <v>240</v>
      </c>
      <c r="I48" s="108" t="s">
        <v>240</v>
      </c>
      <c r="J48" s="110" t="s">
        <v>188</v>
      </c>
      <c r="K48" s="110" t="s">
        <v>188</v>
      </c>
      <c r="L48" s="108" t="s">
        <v>240</v>
      </c>
      <c r="M48" s="109" t="s">
        <v>444</v>
      </c>
      <c r="N48" s="109" t="s">
        <v>444</v>
      </c>
      <c r="O48" s="109" t="s">
        <v>444</v>
      </c>
    </row>
    <row r="49" spans="1:15">
      <c r="A49" s="143" t="s">
        <v>249</v>
      </c>
      <c r="B49" s="108">
        <v>29</v>
      </c>
      <c r="C49" s="108">
        <v>1263</v>
      </c>
      <c r="D49" s="110" t="s">
        <v>250</v>
      </c>
      <c r="E49" s="108" t="s">
        <v>173</v>
      </c>
      <c r="F49" s="108" t="s">
        <v>402</v>
      </c>
      <c r="G49" s="108" t="s">
        <v>464</v>
      </c>
      <c r="H49" s="108">
        <v>1</v>
      </c>
      <c r="I49" s="108">
        <v>1</v>
      </c>
      <c r="J49" s="108">
        <v>4</v>
      </c>
      <c r="K49" s="108">
        <v>4</v>
      </c>
      <c r="L49" s="108" t="s">
        <v>444</v>
      </c>
      <c r="M49" s="109" t="s">
        <v>444</v>
      </c>
      <c r="N49" s="109" t="s">
        <v>444</v>
      </c>
      <c r="O49" s="109" t="s">
        <v>444</v>
      </c>
    </row>
    <row r="50" spans="1:15">
      <c r="A50" s="143" t="s">
        <v>427</v>
      </c>
      <c r="B50" s="108" t="s">
        <v>251</v>
      </c>
      <c r="C50" s="108">
        <v>1272</v>
      </c>
      <c r="D50" s="110" t="s">
        <v>252</v>
      </c>
      <c r="E50" s="108" t="s">
        <v>173</v>
      </c>
      <c r="F50" s="108" t="s">
        <v>402</v>
      </c>
      <c r="G50" s="108" t="s">
        <v>464</v>
      </c>
      <c r="H50" s="108">
        <v>10</v>
      </c>
      <c r="I50" s="108">
        <v>10</v>
      </c>
      <c r="J50" s="110" t="s">
        <v>188</v>
      </c>
      <c r="K50" s="110" t="s">
        <v>188</v>
      </c>
      <c r="L50" s="108" t="s">
        <v>444</v>
      </c>
      <c r="M50" s="109" t="s">
        <v>444</v>
      </c>
      <c r="N50" s="109" t="s">
        <v>444</v>
      </c>
      <c r="O50" s="109" t="s">
        <v>444</v>
      </c>
    </row>
    <row r="51" spans="1:15">
      <c r="A51" s="143" t="s">
        <v>426</v>
      </c>
      <c r="B51" s="108" t="s">
        <v>253</v>
      </c>
      <c r="C51" s="108">
        <v>1286</v>
      </c>
      <c r="D51" s="110" t="s">
        <v>254</v>
      </c>
      <c r="E51" s="108" t="s">
        <v>173</v>
      </c>
      <c r="F51" s="108" t="s">
        <v>402</v>
      </c>
      <c r="G51" s="108" t="s">
        <v>464</v>
      </c>
      <c r="H51" s="108">
        <v>10</v>
      </c>
      <c r="I51" s="108">
        <v>10</v>
      </c>
      <c r="J51" s="110" t="s">
        <v>188</v>
      </c>
      <c r="K51" s="110" t="s">
        <v>188</v>
      </c>
      <c r="L51" s="108" t="s">
        <v>444</v>
      </c>
      <c r="M51" s="109" t="s">
        <v>444</v>
      </c>
      <c r="N51" s="109" t="s">
        <v>444</v>
      </c>
      <c r="O51" s="109" t="s">
        <v>444</v>
      </c>
    </row>
    <row r="52" spans="1:15" ht="41.25" customHeight="1">
      <c r="A52" s="144" t="s">
        <v>255</v>
      </c>
      <c r="B52" s="108">
        <v>30</v>
      </c>
      <c r="C52" s="108">
        <v>2879</v>
      </c>
      <c r="D52" s="110" t="s">
        <v>256</v>
      </c>
      <c r="E52" s="108" t="s">
        <v>173</v>
      </c>
      <c r="F52" s="108" t="s">
        <v>402</v>
      </c>
      <c r="G52" s="108" t="s">
        <v>464</v>
      </c>
      <c r="H52" s="108">
        <v>2.0000000000000001E-4</v>
      </c>
      <c r="I52" s="108">
        <v>2.0000000000000001E-4</v>
      </c>
      <c r="J52" s="108">
        <v>1.5E-3</v>
      </c>
      <c r="K52" s="108">
        <v>1.5E-3</v>
      </c>
      <c r="L52" s="108" t="s">
        <v>444</v>
      </c>
      <c r="M52" s="105" t="s">
        <v>397</v>
      </c>
      <c r="N52" s="105" t="s">
        <v>396</v>
      </c>
      <c r="O52" s="105" t="s">
        <v>398</v>
      </c>
    </row>
    <row r="53" spans="1:15">
      <c r="A53" s="143" t="s">
        <v>257</v>
      </c>
      <c r="B53" s="108">
        <v>31</v>
      </c>
      <c r="C53" s="108">
        <v>1774</v>
      </c>
      <c r="D53" s="110" t="s">
        <v>258</v>
      </c>
      <c r="E53" s="108" t="s">
        <v>173</v>
      </c>
      <c r="F53" s="108" t="s">
        <v>402</v>
      </c>
      <c r="G53" s="108" t="s">
        <v>464</v>
      </c>
      <c r="H53" s="108">
        <v>0.4</v>
      </c>
      <c r="I53" s="108">
        <v>0.4</v>
      </c>
      <c r="J53" s="110" t="s">
        <v>188</v>
      </c>
      <c r="K53" s="110" t="s">
        <v>188</v>
      </c>
      <c r="L53" s="108" t="s">
        <v>444</v>
      </c>
      <c r="M53" s="109">
        <v>100.4</v>
      </c>
      <c r="N53" s="109" t="s">
        <v>389</v>
      </c>
      <c r="O53" s="109" t="s">
        <v>399</v>
      </c>
    </row>
    <row r="54" spans="1:15">
      <c r="A54" s="143" t="s">
        <v>259</v>
      </c>
      <c r="B54" s="108">
        <v>32</v>
      </c>
      <c r="C54" s="108">
        <v>1135</v>
      </c>
      <c r="D54" s="110" t="s">
        <v>260</v>
      </c>
      <c r="E54" s="108" t="s">
        <v>173</v>
      </c>
      <c r="F54" s="108" t="s">
        <v>402</v>
      </c>
      <c r="G54" s="108" t="s">
        <v>464</v>
      </c>
      <c r="H54" s="108">
        <v>2.5</v>
      </c>
      <c r="I54" s="108">
        <v>2.5</v>
      </c>
      <c r="J54" s="110" t="s">
        <v>188</v>
      </c>
      <c r="K54" s="110" t="s">
        <v>188</v>
      </c>
      <c r="L54" s="108" t="s">
        <v>444</v>
      </c>
      <c r="M54" s="109" t="s">
        <v>444</v>
      </c>
      <c r="N54" s="109" t="s">
        <v>444</v>
      </c>
      <c r="O54" s="109" t="s">
        <v>444</v>
      </c>
    </row>
    <row r="55" spans="1:15">
      <c r="A55" s="143" t="s">
        <v>261</v>
      </c>
      <c r="B55" s="108">
        <v>33</v>
      </c>
      <c r="C55" s="108">
        <v>1289</v>
      </c>
      <c r="D55" s="110" t="s">
        <v>262</v>
      </c>
      <c r="E55" s="108" t="s">
        <v>173</v>
      </c>
      <c r="F55" s="108" t="s">
        <v>402</v>
      </c>
      <c r="G55" s="108" t="s">
        <v>464</v>
      </c>
      <c r="H55" s="108">
        <v>0.03</v>
      </c>
      <c r="I55" s="108">
        <v>0.03</v>
      </c>
      <c r="J55" s="110" t="s">
        <v>188</v>
      </c>
      <c r="K55" s="110" t="s">
        <v>188</v>
      </c>
      <c r="L55" s="108" t="s">
        <v>444</v>
      </c>
      <c r="M55" s="109">
        <v>116</v>
      </c>
      <c r="N55" s="109" t="s">
        <v>389</v>
      </c>
      <c r="O55" s="109" t="s">
        <v>399</v>
      </c>
    </row>
    <row r="56" spans="1:15">
      <c r="A56" s="143" t="s">
        <v>263</v>
      </c>
      <c r="B56" s="108">
        <v>34</v>
      </c>
      <c r="C56" s="108">
        <v>1172</v>
      </c>
      <c r="D56" s="110" t="s">
        <v>264</v>
      </c>
      <c r="E56" s="108" t="s">
        <v>173</v>
      </c>
      <c r="F56" s="108" t="s">
        <v>402</v>
      </c>
      <c r="G56" s="108" t="s">
        <v>464</v>
      </c>
      <c r="H56" s="108" t="s">
        <v>265</v>
      </c>
      <c r="I56" s="108" t="s">
        <v>266</v>
      </c>
      <c r="J56" s="110" t="s">
        <v>188</v>
      </c>
      <c r="K56" s="110" t="s">
        <v>188</v>
      </c>
      <c r="L56" s="108">
        <v>33</v>
      </c>
      <c r="M56" s="109" t="s">
        <v>444</v>
      </c>
      <c r="N56" s="109" t="s">
        <v>444</v>
      </c>
      <c r="O56" s="109" t="s">
        <v>444</v>
      </c>
    </row>
    <row r="57" spans="1:15" ht="39.75" customHeight="1">
      <c r="A57" s="144" t="s">
        <v>267</v>
      </c>
      <c r="B57" s="108">
        <v>35</v>
      </c>
      <c r="C57" s="108">
        <v>6561</v>
      </c>
      <c r="D57" s="110" t="s">
        <v>268</v>
      </c>
      <c r="E57" s="108" t="s">
        <v>173</v>
      </c>
      <c r="F57" s="108" t="s">
        <v>402</v>
      </c>
      <c r="G57" s="108" t="s">
        <v>464</v>
      </c>
      <c r="H57" s="108" t="s">
        <v>269</v>
      </c>
      <c r="I57" s="108" t="s">
        <v>270</v>
      </c>
      <c r="J57" s="108">
        <v>36</v>
      </c>
      <c r="K57" s="108">
        <v>7.2</v>
      </c>
      <c r="L57" s="108">
        <v>9.1</v>
      </c>
      <c r="M57" s="109">
        <v>9.1</v>
      </c>
      <c r="N57" s="109" t="s">
        <v>437</v>
      </c>
      <c r="O57" s="109" t="s">
        <v>399</v>
      </c>
    </row>
    <row r="58" spans="1:15">
      <c r="A58" s="143" t="s">
        <v>271</v>
      </c>
      <c r="B58" s="108">
        <v>36</v>
      </c>
      <c r="C58" s="108">
        <v>2028</v>
      </c>
      <c r="D58" s="110" t="s">
        <v>272</v>
      </c>
      <c r="E58" s="108" t="s">
        <v>173</v>
      </c>
      <c r="F58" s="108" t="s">
        <v>402</v>
      </c>
      <c r="G58" s="108" t="s">
        <v>464</v>
      </c>
      <c r="H58" s="108">
        <v>0.15</v>
      </c>
      <c r="I58" s="108">
        <v>1.4999999999999999E-2</v>
      </c>
      <c r="J58" s="108">
        <v>2.7</v>
      </c>
      <c r="K58" s="108">
        <v>0.54</v>
      </c>
      <c r="L58" s="108" t="s">
        <v>444</v>
      </c>
      <c r="M58" s="109">
        <v>24.9</v>
      </c>
      <c r="N58" s="109" t="s">
        <v>389</v>
      </c>
      <c r="O58" s="109" t="s">
        <v>399</v>
      </c>
    </row>
    <row r="59" spans="1:15" ht="51">
      <c r="A59" s="144" t="s">
        <v>401</v>
      </c>
      <c r="B59" s="108">
        <v>37</v>
      </c>
      <c r="C59" s="108">
        <v>7707</v>
      </c>
      <c r="D59" s="108" t="s">
        <v>444</v>
      </c>
      <c r="E59" s="108" t="s">
        <v>173</v>
      </c>
      <c r="F59" s="108" t="s">
        <v>402</v>
      </c>
      <c r="G59" s="108" t="s">
        <v>464</v>
      </c>
      <c r="H59" s="108" t="s">
        <v>444</v>
      </c>
      <c r="I59" s="108" t="s">
        <v>444</v>
      </c>
      <c r="J59" s="110" t="s">
        <v>188</v>
      </c>
      <c r="K59" s="110" t="s">
        <v>188</v>
      </c>
      <c r="L59" s="110" t="s">
        <v>443</v>
      </c>
      <c r="M59" s="109">
        <v>6.4999999999999997E-3</v>
      </c>
      <c r="N59" s="105" t="s">
        <v>134</v>
      </c>
      <c r="O59" s="105" t="s">
        <v>400</v>
      </c>
    </row>
    <row r="60" spans="1:15" ht="25.5">
      <c r="A60" s="110" t="s">
        <v>410</v>
      </c>
      <c r="B60" s="108"/>
      <c r="C60" s="108">
        <v>1239</v>
      </c>
      <c r="D60" s="108" t="s">
        <v>411</v>
      </c>
      <c r="E60" s="108"/>
      <c r="F60" s="108" t="s">
        <v>402</v>
      </c>
      <c r="G60" s="108" t="s">
        <v>444</v>
      </c>
      <c r="H60" s="108" t="s">
        <v>444</v>
      </c>
      <c r="I60" s="108" t="s">
        <v>444</v>
      </c>
      <c r="J60" s="108" t="s">
        <v>444</v>
      </c>
      <c r="K60" s="108" t="s">
        <v>444</v>
      </c>
      <c r="L60" s="108" t="s">
        <v>444</v>
      </c>
      <c r="M60" s="109">
        <v>67</v>
      </c>
      <c r="N60" s="105" t="s">
        <v>396</v>
      </c>
      <c r="O60" s="105" t="s">
        <v>412</v>
      </c>
    </row>
    <row r="61" spans="1:15" ht="25.5">
      <c r="A61" s="110" t="s">
        <v>413</v>
      </c>
      <c r="B61" s="108"/>
      <c r="C61" s="108">
        <v>1241</v>
      </c>
      <c r="D61" s="108" t="s">
        <v>414</v>
      </c>
      <c r="E61" s="108"/>
      <c r="F61" s="108" t="s">
        <v>402</v>
      </c>
      <c r="G61" s="108" t="s">
        <v>444</v>
      </c>
      <c r="H61" s="108" t="s">
        <v>444</v>
      </c>
      <c r="I61" s="108" t="s">
        <v>444</v>
      </c>
      <c r="J61" s="108" t="s">
        <v>444</v>
      </c>
      <c r="K61" s="108" t="s">
        <v>444</v>
      </c>
      <c r="L61" s="108" t="s">
        <v>444</v>
      </c>
      <c r="M61" s="109">
        <v>108</v>
      </c>
      <c r="N61" s="105" t="s">
        <v>396</v>
      </c>
      <c r="O61" s="105" t="s">
        <v>412</v>
      </c>
    </row>
    <row r="62" spans="1:15" ht="25.5">
      <c r="A62" s="110" t="s">
        <v>415</v>
      </c>
      <c r="B62" s="108"/>
      <c r="C62" s="108">
        <v>1242</v>
      </c>
      <c r="D62" s="108" t="s">
        <v>416</v>
      </c>
      <c r="E62" s="108"/>
      <c r="F62" s="108" t="s">
        <v>402</v>
      </c>
      <c r="G62" s="108" t="s">
        <v>444</v>
      </c>
      <c r="H62" s="108" t="s">
        <v>444</v>
      </c>
      <c r="I62" s="108" t="s">
        <v>444</v>
      </c>
      <c r="J62" s="108" t="s">
        <v>444</v>
      </c>
      <c r="K62" s="108" t="s">
        <v>444</v>
      </c>
      <c r="L62" s="108" t="s">
        <v>444</v>
      </c>
      <c r="M62" s="109">
        <v>121</v>
      </c>
      <c r="N62" s="105" t="s">
        <v>396</v>
      </c>
      <c r="O62" s="105" t="s">
        <v>412</v>
      </c>
    </row>
    <row r="63" spans="1:15" ht="25.5">
      <c r="A63" s="110" t="s">
        <v>417</v>
      </c>
      <c r="B63" s="108"/>
      <c r="C63" s="108">
        <v>1243</v>
      </c>
      <c r="D63" s="108" t="s">
        <v>418</v>
      </c>
      <c r="E63" s="108"/>
      <c r="F63" s="108" t="s">
        <v>402</v>
      </c>
      <c r="G63" s="108" t="s">
        <v>444</v>
      </c>
      <c r="H63" s="108" t="s">
        <v>444</v>
      </c>
      <c r="I63" s="108" t="s">
        <v>444</v>
      </c>
      <c r="J63" s="108" t="s">
        <v>444</v>
      </c>
      <c r="K63" s="108" t="s">
        <v>444</v>
      </c>
      <c r="L63" s="108" t="s">
        <v>444</v>
      </c>
      <c r="M63" s="109">
        <v>25</v>
      </c>
      <c r="N63" s="105" t="s">
        <v>396</v>
      </c>
      <c r="O63" s="105" t="s">
        <v>412</v>
      </c>
    </row>
    <row r="64" spans="1:15" ht="25.5">
      <c r="A64" s="110" t="s">
        <v>419</v>
      </c>
      <c r="B64" s="108"/>
      <c r="C64" s="108">
        <v>1244</v>
      </c>
      <c r="D64" s="108" t="s">
        <v>420</v>
      </c>
      <c r="E64" s="108"/>
      <c r="F64" s="108" t="s">
        <v>402</v>
      </c>
      <c r="G64" s="108" t="s">
        <v>444</v>
      </c>
      <c r="H64" s="108" t="s">
        <v>444</v>
      </c>
      <c r="I64" s="108" t="s">
        <v>444</v>
      </c>
      <c r="J64" s="108" t="s">
        <v>444</v>
      </c>
      <c r="K64" s="108" t="s">
        <v>444</v>
      </c>
      <c r="L64" s="108" t="s">
        <v>444</v>
      </c>
      <c r="M64" s="109">
        <v>317</v>
      </c>
      <c r="N64" s="105" t="s">
        <v>396</v>
      </c>
      <c r="O64" s="105" t="s">
        <v>412</v>
      </c>
    </row>
    <row r="65" spans="1:15" ht="25.5">
      <c r="A65" s="110" t="s">
        <v>421</v>
      </c>
      <c r="B65" s="108"/>
      <c r="C65" s="108">
        <v>1345</v>
      </c>
      <c r="D65" s="108" t="s">
        <v>422</v>
      </c>
      <c r="E65" s="108"/>
      <c r="F65" s="108" t="s">
        <v>402</v>
      </c>
      <c r="G65" s="108" t="s">
        <v>444</v>
      </c>
      <c r="H65" s="108" t="s">
        <v>444</v>
      </c>
      <c r="I65" s="108" t="s">
        <v>444</v>
      </c>
      <c r="J65" s="108" t="s">
        <v>444</v>
      </c>
      <c r="K65" s="108" t="s">
        <v>444</v>
      </c>
      <c r="L65" s="108" t="s">
        <v>444</v>
      </c>
      <c r="M65" s="109">
        <v>1585</v>
      </c>
      <c r="N65" s="105" t="s">
        <v>396</v>
      </c>
      <c r="O65" s="105" t="s">
        <v>412</v>
      </c>
    </row>
    <row r="66" spans="1:15" ht="25.5">
      <c r="A66" s="110" t="s">
        <v>423</v>
      </c>
      <c r="B66" s="108"/>
      <c r="C66" s="108">
        <v>1246</v>
      </c>
      <c r="D66" s="108" t="s">
        <v>424</v>
      </c>
      <c r="E66" s="108"/>
      <c r="F66" s="108" t="s">
        <v>402</v>
      </c>
      <c r="G66" s="108" t="s">
        <v>444</v>
      </c>
      <c r="H66" s="108" t="s">
        <v>444</v>
      </c>
      <c r="I66" s="108" t="s">
        <v>444</v>
      </c>
      <c r="J66" s="108" t="s">
        <v>444</v>
      </c>
      <c r="K66" s="108" t="s">
        <v>444</v>
      </c>
      <c r="L66" s="108" t="s">
        <v>444</v>
      </c>
      <c r="M66" s="109">
        <v>469</v>
      </c>
      <c r="N66" s="105" t="s">
        <v>396</v>
      </c>
      <c r="O66" s="105" t="s">
        <v>412</v>
      </c>
    </row>
    <row r="67" spans="1:15">
      <c r="A67" s="143" t="s">
        <v>273</v>
      </c>
      <c r="B67" s="108">
        <v>38</v>
      </c>
      <c r="C67" s="108">
        <v>1688</v>
      </c>
      <c r="D67" s="110" t="s">
        <v>274</v>
      </c>
      <c r="E67" s="108" t="s">
        <v>173</v>
      </c>
      <c r="F67" s="108" t="s">
        <v>402</v>
      </c>
      <c r="G67" s="108" t="s">
        <v>464</v>
      </c>
      <c r="H67" s="108">
        <v>0.12</v>
      </c>
      <c r="I67" s="108">
        <v>1.2E-2</v>
      </c>
      <c r="J67" s="108">
        <v>0.12</v>
      </c>
      <c r="K67" s="108">
        <v>1.2E-2</v>
      </c>
      <c r="L67" s="108" t="s">
        <v>444</v>
      </c>
      <c r="M67" s="109">
        <v>10.94</v>
      </c>
      <c r="N67" s="109" t="s">
        <v>389</v>
      </c>
      <c r="O67" s="109" t="s">
        <v>399</v>
      </c>
    </row>
    <row r="68" spans="1:15">
      <c r="A68" s="143" t="s">
        <v>275</v>
      </c>
      <c r="B68" s="108">
        <v>39</v>
      </c>
      <c r="C68" s="108">
        <v>1119</v>
      </c>
      <c r="D68" s="110" t="s">
        <v>276</v>
      </c>
      <c r="E68" s="108" t="s">
        <v>173</v>
      </c>
      <c r="F68" s="108" t="s">
        <v>402</v>
      </c>
      <c r="G68" s="108" t="s">
        <v>464</v>
      </c>
      <c r="H68" s="108">
        <v>1.2E-2</v>
      </c>
      <c r="I68" s="108">
        <v>1.1999999999999999E-3</v>
      </c>
      <c r="J68" s="108">
        <v>0.04</v>
      </c>
      <c r="K68" s="108">
        <v>4.0000000000000001E-3</v>
      </c>
      <c r="L68" s="108" t="s">
        <v>444</v>
      </c>
      <c r="M68" s="109" t="s">
        <v>444</v>
      </c>
      <c r="N68" s="109" t="s">
        <v>444</v>
      </c>
      <c r="O68" s="109" t="s">
        <v>444</v>
      </c>
    </row>
    <row r="69" spans="1:15">
      <c r="A69" s="143" t="s">
        <v>277</v>
      </c>
      <c r="B69" s="108">
        <v>40</v>
      </c>
      <c r="C69" s="108">
        <v>1935</v>
      </c>
      <c r="D69" s="110" t="s">
        <v>278</v>
      </c>
      <c r="E69" s="108" t="s">
        <v>173</v>
      </c>
      <c r="F69" s="108" t="s">
        <v>402</v>
      </c>
      <c r="G69" s="108" t="s">
        <v>464</v>
      </c>
      <c r="H69" s="108">
        <v>2.5000000000000001E-3</v>
      </c>
      <c r="I69" s="108">
        <v>2.5000000000000001E-3</v>
      </c>
      <c r="J69" s="108">
        <v>1.6E-2</v>
      </c>
      <c r="K69" s="108">
        <v>1.6E-2</v>
      </c>
      <c r="L69" s="108" t="s">
        <v>444</v>
      </c>
      <c r="M69" s="109">
        <v>0.95</v>
      </c>
      <c r="N69" s="109" t="s">
        <v>389</v>
      </c>
      <c r="O69" s="109" t="s">
        <v>399</v>
      </c>
    </row>
    <row r="70" spans="1:15">
      <c r="A70" s="143" t="s">
        <v>279</v>
      </c>
      <c r="B70" s="108">
        <v>41</v>
      </c>
      <c r="C70" s="108">
        <v>1140</v>
      </c>
      <c r="D70" s="110" t="s">
        <v>280</v>
      </c>
      <c r="E70" s="108" t="s">
        <v>173</v>
      </c>
      <c r="F70" s="108" t="s">
        <v>402</v>
      </c>
      <c r="G70" s="108" t="s">
        <v>464</v>
      </c>
      <c r="H70" s="108" t="s">
        <v>281</v>
      </c>
      <c r="I70" s="108" t="s">
        <v>282</v>
      </c>
      <c r="J70" s="108" t="s">
        <v>283</v>
      </c>
      <c r="K70" s="108" t="s">
        <v>284</v>
      </c>
      <c r="L70" s="108" t="s">
        <v>444</v>
      </c>
      <c r="M70" s="109" t="s">
        <v>444</v>
      </c>
      <c r="N70" s="109" t="s">
        <v>444</v>
      </c>
      <c r="O70" s="109" t="s">
        <v>444</v>
      </c>
    </row>
    <row r="71" spans="1:15">
      <c r="A71" s="143" t="s">
        <v>285</v>
      </c>
      <c r="B71" s="108">
        <v>42</v>
      </c>
      <c r="C71" s="108">
        <v>1170</v>
      </c>
      <c r="D71" s="110" t="s">
        <v>286</v>
      </c>
      <c r="E71" s="108" t="s">
        <v>173</v>
      </c>
      <c r="F71" s="108" t="s">
        <v>402</v>
      </c>
      <c r="G71" s="108" t="s">
        <v>464</v>
      </c>
      <c r="H71" s="108" t="s">
        <v>283</v>
      </c>
      <c r="I71" s="108" t="s">
        <v>284</v>
      </c>
      <c r="J71" s="108" t="s">
        <v>287</v>
      </c>
      <c r="K71" s="108" t="s">
        <v>288</v>
      </c>
      <c r="L71" s="108" t="s">
        <v>444</v>
      </c>
      <c r="M71" s="109" t="s">
        <v>444</v>
      </c>
      <c r="N71" s="109" t="s">
        <v>444</v>
      </c>
      <c r="O71" s="109" t="s">
        <v>444</v>
      </c>
    </row>
    <row r="72" spans="1:15" ht="27" customHeight="1">
      <c r="A72" s="144" t="s">
        <v>425</v>
      </c>
      <c r="B72" s="108">
        <v>43</v>
      </c>
      <c r="C72" s="108">
        <v>7128</v>
      </c>
      <c r="D72" s="108" t="s">
        <v>444</v>
      </c>
      <c r="E72" s="108" t="s">
        <v>173</v>
      </c>
      <c r="F72" s="108" t="s">
        <v>402</v>
      </c>
      <c r="G72" s="108" t="s">
        <v>464</v>
      </c>
      <c r="H72" s="108">
        <v>1.6000000000000001E-3</v>
      </c>
      <c r="I72" s="108">
        <v>8.0000000000000004E-4</v>
      </c>
      <c r="J72" s="108">
        <v>0.5</v>
      </c>
      <c r="K72" s="108">
        <v>0.05</v>
      </c>
      <c r="L72" s="108">
        <v>167</v>
      </c>
      <c r="M72" s="109">
        <v>167</v>
      </c>
      <c r="N72" s="109" t="s">
        <v>437</v>
      </c>
      <c r="O72" s="109" t="s">
        <v>399</v>
      </c>
    </row>
    <row r="73" spans="1:15" ht="27.75" customHeight="1">
      <c r="A73" s="144" t="s">
        <v>289</v>
      </c>
      <c r="B73" s="108">
        <v>44</v>
      </c>
      <c r="C73" s="108">
        <v>7706</v>
      </c>
      <c r="D73" s="110" t="s">
        <v>290</v>
      </c>
      <c r="E73" s="108" t="s">
        <v>173</v>
      </c>
      <c r="F73" s="108" t="s">
        <v>402</v>
      </c>
      <c r="G73" s="108" t="s">
        <v>464</v>
      </c>
      <c r="H73" s="108" t="s">
        <v>291</v>
      </c>
      <c r="I73" s="108" t="s">
        <v>292</v>
      </c>
      <c r="J73" s="108" t="s">
        <v>293</v>
      </c>
      <c r="K73" s="108" t="s">
        <v>294</v>
      </c>
      <c r="L73" s="108" t="s">
        <v>295</v>
      </c>
      <c r="M73" s="109" t="s">
        <v>444</v>
      </c>
      <c r="N73" s="109" t="s">
        <v>444</v>
      </c>
      <c r="O73" s="109" t="s">
        <v>444</v>
      </c>
    </row>
    <row r="74" spans="1:15">
      <c r="A74" s="143" t="s">
        <v>296</v>
      </c>
      <c r="B74" s="108">
        <v>45</v>
      </c>
      <c r="C74" s="108">
        <v>1269</v>
      </c>
      <c r="D74" s="110" t="s">
        <v>297</v>
      </c>
      <c r="E74" s="108" t="s">
        <v>173</v>
      </c>
      <c r="F74" s="108" t="s">
        <v>402</v>
      </c>
      <c r="G74" s="108" t="s">
        <v>464</v>
      </c>
      <c r="H74" s="108">
        <v>6.5000000000000002E-2</v>
      </c>
      <c r="I74" s="108">
        <v>6.4999999999999997E-3</v>
      </c>
      <c r="J74" s="108">
        <v>0.34</v>
      </c>
      <c r="K74" s="108">
        <v>3.4000000000000002E-2</v>
      </c>
      <c r="L74" s="108" t="s">
        <v>444</v>
      </c>
      <c r="M74" s="109">
        <v>0.94</v>
      </c>
      <c r="N74" s="109" t="s">
        <v>389</v>
      </c>
      <c r="O74" s="109" t="s">
        <v>399</v>
      </c>
    </row>
    <row r="75" spans="1:15">
      <c r="A75" s="108" t="s">
        <v>298</v>
      </c>
      <c r="B75" s="108"/>
      <c r="C75" s="108">
        <v>1136</v>
      </c>
      <c r="D75" s="108"/>
      <c r="E75" s="108" t="s">
        <v>173</v>
      </c>
      <c r="F75" s="108" t="s">
        <v>402</v>
      </c>
      <c r="G75" s="108" t="s">
        <v>438</v>
      </c>
      <c r="H75" s="108">
        <v>0.1</v>
      </c>
      <c r="I75" s="108" t="s">
        <v>444</v>
      </c>
      <c r="J75" s="108" t="s">
        <v>444</v>
      </c>
      <c r="K75" s="108" t="s">
        <v>444</v>
      </c>
      <c r="L75" s="108" t="s">
        <v>444</v>
      </c>
      <c r="M75" s="109" t="s">
        <v>444</v>
      </c>
      <c r="N75" s="109" t="s">
        <v>444</v>
      </c>
      <c r="O75" s="109" t="s">
        <v>444</v>
      </c>
    </row>
    <row r="76" spans="1:15">
      <c r="A76" s="108" t="s">
        <v>299</v>
      </c>
      <c r="B76" s="108"/>
      <c r="C76" s="108">
        <v>1670</v>
      </c>
      <c r="D76" s="108"/>
      <c r="E76" s="108" t="s">
        <v>173</v>
      </c>
      <c r="F76" s="108" t="s">
        <v>402</v>
      </c>
      <c r="G76" s="108" t="s">
        <v>438</v>
      </c>
      <c r="H76" s="108">
        <v>1.9E-2</v>
      </c>
      <c r="I76" s="108" t="s">
        <v>444</v>
      </c>
      <c r="J76" s="108" t="s">
        <v>444</v>
      </c>
      <c r="K76" s="108" t="s">
        <v>444</v>
      </c>
      <c r="L76" s="108" t="s">
        <v>444</v>
      </c>
      <c r="M76" s="109" t="s">
        <v>444</v>
      </c>
      <c r="N76" s="109" t="s">
        <v>444</v>
      </c>
      <c r="O76" s="109" t="s">
        <v>444</v>
      </c>
    </row>
    <row r="77" spans="1:15">
      <c r="A77" s="108" t="s">
        <v>300</v>
      </c>
      <c r="B77" s="108"/>
      <c r="C77" s="108">
        <v>1105</v>
      </c>
      <c r="D77" s="108"/>
      <c r="E77" s="108" t="s">
        <v>173</v>
      </c>
      <c r="F77" s="108" t="s">
        <v>402</v>
      </c>
      <c r="G77" s="108" t="s">
        <v>438</v>
      </c>
      <c r="H77" s="108">
        <v>0.08</v>
      </c>
      <c r="I77" s="108" t="s">
        <v>444</v>
      </c>
      <c r="J77" s="108" t="s">
        <v>444</v>
      </c>
      <c r="K77" s="108" t="s">
        <v>444</v>
      </c>
      <c r="L77" s="108" t="s">
        <v>444</v>
      </c>
      <c r="M77" s="109" t="s">
        <v>444</v>
      </c>
      <c r="N77" s="109" t="s">
        <v>444</v>
      </c>
      <c r="O77" s="109" t="s">
        <v>444</v>
      </c>
    </row>
    <row r="78" spans="1:15">
      <c r="A78" s="108" t="s">
        <v>301</v>
      </c>
      <c r="B78" s="108"/>
      <c r="C78" s="108">
        <v>1882</v>
      </c>
      <c r="D78" s="108"/>
      <c r="E78" s="108" t="s">
        <v>173</v>
      </c>
      <c r="F78" s="108" t="s">
        <v>402</v>
      </c>
      <c r="G78" s="108" t="s">
        <v>438</v>
      </c>
      <c r="H78" s="108">
        <v>3.5000000000000003E-2</v>
      </c>
      <c r="I78" s="108" t="s">
        <v>444</v>
      </c>
      <c r="J78" s="108" t="s">
        <v>444</v>
      </c>
      <c r="K78" s="108" t="s">
        <v>444</v>
      </c>
      <c r="L78" s="108" t="s">
        <v>444</v>
      </c>
      <c r="M78" s="109" t="s">
        <v>444</v>
      </c>
      <c r="N78" s="109" t="s">
        <v>444</v>
      </c>
      <c r="O78" s="109" t="s">
        <v>444</v>
      </c>
    </row>
    <row r="79" spans="1:15">
      <c r="A79" s="108" t="s">
        <v>302</v>
      </c>
      <c r="B79" s="108"/>
      <c r="C79" s="108">
        <v>1667</v>
      </c>
      <c r="D79" s="108"/>
      <c r="E79" s="108" t="s">
        <v>173</v>
      </c>
      <c r="F79" s="108" t="s">
        <v>402</v>
      </c>
      <c r="G79" s="108" t="s">
        <v>438</v>
      </c>
      <c r="H79" s="108">
        <v>0.09</v>
      </c>
      <c r="I79" s="108" t="s">
        <v>444</v>
      </c>
      <c r="J79" s="108" t="s">
        <v>444</v>
      </c>
      <c r="K79" s="108" t="s">
        <v>444</v>
      </c>
      <c r="L79" s="108" t="s">
        <v>444</v>
      </c>
      <c r="M79" s="109" t="s">
        <v>444</v>
      </c>
      <c r="N79" s="109" t="s">
        <v>444</v>
      </c>
      <c r="O79" s="109" t="s">
        <v>444</v>
      </c>
    </row>
    <row r="80" spans="1:15">
      <c r="A80" s="108" t="s">
        <v>303</v>
      </c>
      <c r="B80" s="108"/>
      <c r="C80" s="108">
        <v>1907</v>
      </c>
      <c r="D80" s="108"/>
      <c r="E80" s="108" t="s">
        <v>173</v>
      </c>
      <c r="F80" s="108" t="s">
        <v>402</v>
      </c>
      <c r="G80" s="108" t="s">
        <v>438</v>
      </c>
      <c r="H80" s="108">
        <v>452</v>
      </c>
      <c r="I80" s="108" t="s">
        <v>444</v>
      </c>
      <c r="J80" s="108" t="s">
        <v>444</v>
      </c>
      <c r="K80" s="108" t="s">
        <v>444</v>
      </c>
      <c r="L80" s="108" t="s">
        <v>444</v>
      </c>
      <c r="M80" s="109" t="s">
        <v>444</v>
      </c>
      <c r="N80" s="109" t="s">
        <v>444</v>
      </c>
      <c r="O80" s="109" t="s">
        <v>444</v>
      </c>
    </row>
    <row r="81" spans="1:15">
      <c r="A81" s="108" t="s">
        <v>304</v>
      </c>
      <c r="B81" s="108"/>
      <c r="C81" s="108">
        <v>1506</v>
      </c>
      <c r="D81" s="108"/>
      <c r="E81" s="108" t="s">
        <v>173</v>
      </c>
      <c r="F81" s="108" t="s">
        <v>402</v>
      </c>
      <c r="G81" s="108" t="s">
        <v>438</v>
      </c>
      <c r="H81" s="108">
        <v>28</v>
      </c>
      <c r="I81" s="108" t="s">
        <v>444</v>
      </c>
      <c r="J81" s="108" t="s">
        <v>444</v>
      </c>
      <c r="K81" s="108" t="s">
        <v>444</v>
      </c>
      <c r="L81" s="108" t="s">
        <v>444</v>
      </c>
      <c r="M81" s="109" t="s">
        <v>444</v>
      </c>
      <c r="N81" s="109" t="s">
        <v>444</v>
      </c>
      <c r="O81" s="109" t="s">
        <v>444</v>
      </c>
    </row>
    <row r="82" spans="1:15">
      <c r="A82" s="108" t="s">
        <v>305</v>
      </c>
      <c r="B82" s="108"/>
      <c r="C82" s="108">
        <v>1113</v>
      </c>
      <c r="D82" s="108"/>
      <c r="E82" s="108" t="s">
        <v>173</v>
      </c>
      <c r="F82" s="108" t="s">
        <v>402</v>
      </c>
      <c r="G82" s="108" t="s">
        <v>438</v>
      </c>
      <c r="H82" s="108">
        <v>70</v>
      </c>
      <c r="I82" s="108" t="s">
        <v>444</v>
      </c>
      <c r="J82" s="108" t="s">
        <v>444</v>
      </c>
      <c r="K82" s="108" t="s">
        <v>444</v>
      </c>
      <c r="L82" s="108" t="s">
        <v>444</v>
      </c>
      <c r="M82" s="109" t="s">
        <v>444</v>
      </c>
      <c r="N82" s="109" t="s">
        <v>444</v>
      </c>
      <c r="O82" s="109" t="s">
        <v>444</v>
      </c>
    </row>
    <row r="83" spans="1:15">
      <c r="A83" s="108" t="s">
        <v>306</v>
      </c>
      <c r="B83" s="108"/>
      <c r="C83" s="108">
        <v>1212</v>
      </c>
      <c r="D83" s="108"/>
      <c r="E83" s="108" t="s">
        <v>173</v>
      </c>
      <c r="F83" s="108" t="s">
        <v>402</v>
      </c>
      <c r="G83" s="108" t="s">
        <v>438</v>
      </c>
      <c r="H83" s="108">
        <v>0.5</v>
      </c>
      <c r="I83" s="108" t="s">
        <v>444</v>
      </c>
      <c r="J83" s="108" t="s">
        <v>444</v>
      </c>
      <c r="K83" s="108" t="s">
        <v>444</v>
      </c>
      <c r="L83" s="108" t="s">
        <v>444</v>
      </c>
      <c r="M83" s="109" t="s">
        <v>444</v>
      </c>
      <c r="N83" s="109" t="s">
        <v>444</v>
      </c>
      <c r="O83" s="109" t="s">
        <v>444</v>
      </c>
    </row>
    <row r="84" spans="1:15">
      <c r="A84" s="108" t="s">
        <v>307</v>
      </c>
      <c r="B84" s="108"/>
      <c r="C84" s="108">
        <v>1814</v>
      </c>
      <c r="D84" s="108"/>
      <c r="E84" s="108" t="s">
        <v>173</v>
      </c>
      <c r="F84" s="108" t="s">
        <v>402</v>
      </c>
      <c r="G84" s="108" t="s">
        <v>438</v>
      </c>
      <c r="H84" s="108">
        <v>0.01</v>
      </c>
      <c r="I84" s="108" t="s">
        <v>444</v>
      </c>
      <c r="J84" s="108" t="s">
        <v>444</v>
      </c>
      <c r="K84" s="108" t="s">
        <v>444</v>
      </c>
      <c r="L84" s="108" t="s">
        <v>444</v>
      </c>
      <c r="M84" s="109" t="s">
        <v>444</v>
      </c>
      <c r="N84" s="109" t="s">
        <v>444</v>
      </c>
      <c r="O84" s="109" t="s">
        <v>444</v>
      </c>
    </row>
    <row r="85" spans="1:15">
      <c r="A85" s="108" t="s">
        <v>308</v>
      </c>
      <c r="B85" s="108"/>
      <c r="C85" s="108">
        <v>1359</v>
      </c>
      <c r="D85" s="108"/>
      <c r="E85" s="108" t="s">
        <v>173</v>
      </c>
      <c r="F85" s="108" t="s">
        <v>402</v>
      </c>
      <c r="G85" s="108" t="s">
        <v>438</v>
      </c>
      <c r="H85" s="108">
        <v>2.5999999999999999E-2</v>
      </c>
      <c r="I85" s="108" t="s">
        <v>444</v>
      </c>
      <c r="J85" s="108" t="s">
        <v>444</v>
      </c>
      <c r="K85" s="108" t="s">
        <v>444</v>
      </c>
      <c r="L85" s="108" t="s">
        <v>444</v>
      </c>
      <c r="M85" s="109" t="s">
        <v>444</v>
      </c>
      <c r="N85" s="109" t="s">
        <v>444</v>
      </c>
      <c r="O85" s="109" t="s">
        <v>444</v>
      </c>
    </row>
    <row r="86" spans="1:15">
      <c r="A86" s="108" t="s">
        <v>309</v>
      </c>
      <c r="B86" s="108"/>
      <c r="C86" s="108">
        <v>1877</v>
      </c>
      <c r="D86" s="108"/>
      <c r="E86" s="108" t="s">
        <v>173</v>
      </c>
      <c r="F86" s="108" t="s">
        <v>402</v>
      </c>
      <c r="G86" s="108" t="s">
        <v>438</v>
      </c>
      <c r="H86" s="108">
        <v>0.2</v>
      </c>
      <c r="I86" s="108" t="s">
        <v>444</v>
      </c>
      <c r="J86" s="108" t="s">
        <v>444</v>
      </c>
      <c r="K86" s="108" t="s">
        <v>444</v>
      </c>
      <c r="L86" s="108" t="s">
        <v>444</v>
      </c>
      <c r="M86" s="109" t="s">
        <v>444</v>
      </c>
      <c r="N86" s="109" t="s">
        <v>444</v>
      </c>
      <c r="O86" s="109" t="s">
        <v>444</v>
      </c>
    </row>
    <row r="87" spans="1:15">
      <c r="A87" s="108" t="s">
        <v>310</v>
      </c>
      <c r="B87" s="108"/>
      <c r="C87" s="108">
        <v>1206</v>
      </c>
      <c r="D87" s="108"/>
      <c r="E87" s="108" t="s">
        <v>173</v>
      </c>
      <c r="F87" s="108" t="s">
        <v>402</v>
      </c>
      <c r="G87" s="108" t="s">
        <v>438</v>
      </c>
      <c r="H87" s="108">
        <v>0.35</v>
      </c>
      <c r="I87" s="108" t="s">
        <v>444</v>
      </c>
      <c r="J87" s="108" t="s">
        <v>444</v>
      </c>
      <c r="K87" s="108" t="s">
        <v>444</v>
      </c>
      <c r="L87" s="108" t="s">
        <v>444</v>
      </c>
      <c r="M87" s="109" t="s">
        <v>444</v>
      </c>
      <c r="N87" s="109" t="s">
        <v>444</v>
      </c>
      <c r="O87" s="109" t="s">
        <v>444</v>
      </c>
    </row>
    <row r="88" spans="1:15">
      <c r="A88" s="108" t="s">
        <v>311</v>
      </c>
      <c r="B88" s="108"/>
      <c r="C88" s="108">
        <v>1141</v>
      </c>
      <c r="D88" s="108"/>
      <c r="E88" s="108" t="s">
        <v>173</v>
      </c>
      <c r="F88" s="108" t="s">
        <v>402</v>
      </c>
      <c r="G88" s="108" t="s">
        <v>438</v>
      </c>
      <c r="H88" s="108">
        <v>2.2000000000000002</v>
      </c>
      <c r="I88" s="108" t="s">
        <v>444</v>
      </c>
      <c r="J88" s="108" t="s">
        <v>444</v>
      </c>
      <c r="K88" s="108" t="s">
        <v>444</v>
      </c>
      <c r="L88" s="108" t="s">
        <v>444</v>
      </c>
      <c r="M88" s="109" t="s">
        <v>444</v>
      </c>
      <c r="N88" s="109" t="s">
        <v>444</v>
      </c>
      <c r="O88" s="109" t="s">
        <v>444</v>
      </c>
    </row>
    <row r="89" spans="1:15">
      <c r="A89" s="108" t="s">
        <v>312</v>
      </c>
      <c r="B89" s="108"/>
      <c r="C89" s="108">
        <v>1951</v>
      </c>
      <c r="D89" s="108"/>
      <c r="E89" s="108" t="s">
        <v>173</v>
      </c>
      <c r="F89" s="108" t="s">
        <v>402</v>
      </c>
      <c r="G89" s="108" t="s">
        <v>438</v>
      </c>
      <c r="H89" s="108">
        <v>0.95</v>
      </c>
      <c r="I89" s="108" t="s">
        <v>444</v>
      </c>
      <c r="J89" s="108" t="s">
        <v>444</v>
      </c>
      <c r="K89" s="108" t="s">
        <v>444</v>
      </c>
      <c r="L89" s="108" t="s">
        <v>444</v>
      </c>
      <c r="M89" s="109" t="s">
        <v>444</v>
      </c>
      <c r="N89" s="109" t="s">
        <v>444</v>
      </c>
      <c r="O89" s="109" t="s">
        <v>444</v>
      </c>
    </row>
    <row r="90" spans="1:15">
      <c r="A90" s="108" t="s">
        <v>313</v>
      </c>
      <c r="B90" s="108"/>
      <c r="C90" s="108">
        <v>1278</v>
      </c>
      <c r="D90" s="108"/>
      <c r="E90" s="108" t="s">
        <v>173</v>
      </c>
      <c r="F90" s="108" t="s">
        <v>402</v>
      </c>
      <c r="G90" s="108" t="s">
        <v>438</v>
      </c>
      <c r="H90" s="108">
        <v>74</v>
      </c>
      <c r="I90" s="108" t="s">
        <v>444</v>
      </c>
      <c r="J90" s="108" t="s">
        <v>444</v>
      </c>
      <c r="K90" s="108" t="s">
        <v>444</v>
      </c>
      <c r="L90" s="108" t="s">
        <v>444</v>
      </c>
      <c r="M90" s="109" t="s">
        <v>444</v>
      </c>
      <c r="N90" s="109" t="s">
        <v>444</v>
      </c>
      <c r="O90" s="109" t="s">
        <v>444</v>
      </c>
    </row>
    <row r="91" spans="1:15">
      <c r="A91" s="108" t="s">
        <v>314</v>
      </c>
      <c r="B91" s="108"/>
      <c r="C91" s="108">
        <v>1847</v>
      </c>
      <c r="D91" s="108"/>
      <c r="E91" s="108" t="s">
        <v>173</v>
      </c>
      <c r="F91" s="108" t="s">
        <v>402</v>
      </c>
      <c r="G91" s="108" t="s">
        <v>438</v>
      </c>
      <c r="H91" s="108">
        <v>82</v>
      </c>
      <c r="I91" s="108" t="s">
        <v>444</v>
      </c>
      <c r="J91" s="108" t="s">
        <v>444</v>
      </c>
      <c r="K91" s="108" t="s">
        <v>444</v>
      </c>
      <c r="L91" s="108" t="s">
        <v>444</v>
      </c>
      <c r="M91" s="109" t="s">
        <v>444</v>
      </c>
      <c r="N91" s="109" t="s">
        <v>444</v>
      </c>
      <c r="O91" s="109" t="s">
        <v>444</v>
      </c>
    </row>
    <row r="92" spans="1:15">
      <c r="A92" s="108" t="s">
        <v>315</v>
      </c>
      <c r="B92" s="108"/>
      <c r="C92" s="108">
        <v>1584</v>
      </c>
      <c r="D92" s="108"/>
      <c r="E92" s="108" t="s">
        <v>173</v>
      </c>
      <c r="F92" s="108" t="s">
        <v>402</v>
      </c>
      <c r="G92" s="108" t="s">
        <v>438</v>
      </c>
      <c r="H92" s="108">
        <v>3.3</v>
      </c>
      <c r="I92" s="108" t="s">
        <v>444</v>
      </c>
      <c r="J92" s="108" t="s">
        <v>444</v>
      </c>
      <c r="K92" s="108" t="s">
        <v>444</v>
      </c>
      <c r="L92" s="108" t="s">
        <v>444</v>
      </c>
      <c r="M92" s="109" t="s">
        <v>444</v>
      </c>
      <c r="N92" s="109" t="s">
        <v>444</v>
      </c>
      <c r="O92" s="109" t="s">
        <v>444</v>
      </c>
    </row>
    <row r="93" spans="1:15">
      <c r="A93" s="108" t="s">
        <v>316</v>
      </c>
      <c r="B93" s="108"/>
      <c r="C93" s="108">
        <v>5526</v>
      </c>
      <c r="D93" s="108"/>
      <c r="E93" s="108" t="s">
        <v>173</v>
      </c>
      <c r="F93" s="108" t="s">
        <v>402</v>
      </c>
      <c r="G93" s="108" t="s">
        <v>438</v>
      </c>
      <c r="H93" s="108">
        <v>11.6</v>
      </c>
      <c r="I93" s="108" t="s">
        <v>444</v>
      </c>
      <c r="J93" s="108" t="s">
        <v>444</v>
      </c>
      <c r="K93" s="108" t="s">
        <v>444</v>
      </c>
      <c r="L93" s="108" t="s">
        <v>444</v>
      </c>
      <c r="M93" s="109" t="s">
        <v>444</v>
      </c>
      <c r="N93" s="109" t="s">
        <v>444</v>
      </c>
      <c r="O93" s="109" t="s">
        <v>444</v>
      </c>
    </row>
    <row r="94" spans="1:15">
      <c r="A94" s="108" t="s">
        <v>317</v>
      </c>
      <c r="B94" s="108"/>
      <c r="C94" s="108">
        <v>1796</v>
      </c>
      <c r="D94" s="108"/>
      <c r="E94" s="108" t="s">
        <v>173</v>
      </c>
      <c r="F94" s="108" t="s">
        <v>402</v>
      </c>
      <c r="G94" s="108" t="s">
        <v>438</v>
      </c>
      <c r="H94" s="108">
        <v>60.6</v>
      </c>
      <c r="I94" s="108" t="s">
        <v>444</v>
      </c>
      <c r="J94" s="108" t="s">
        <v>444</v>
      </c>
      <c r="K94" s="108" t="s">
        <v>444</v>
      </c>
      <c r="L94" s="108" t="s">
        <v>444</v>
      </c>
      <c r="M94" s="109" t="s">
        <v>444</v>
      </c>
      <c r="N94" s="109" t="s">
        <v>444</v>
      </c>
      <c r="O94" s="109" t="s">
        <v>444</v>
      </c>
    </row>
    <row r="95" spans="1:15">
      <c r="A95" s="108" t="s">
        <v>318</v>
      </c>
      <c r="B95" s="108"/>
      <c r="C95" s="108">
        <v>1694</v>
      </c>
      <c r="D95" s="108"/>
      <c r="E95" s="108" t="s">
        <v>173</v>
      </c>
      <c r="F95" s="108" t="s">
        <v>402</v>
      </c>
      <c r="G95" s="108" t="s">
        <v>438</v>
      </c>
      <c r="H95" s="108">
        <v>1</v>
      </c>
      <c r="I95" s="108" t="s">
        <v>444</v>
      </c>
      <c r="J95" s="108" t="s">
        <v>444</v>
      </c>
      <c r="K95" s="108" t="s">
        <v>444</v>
      </c>
      <c r="L95" s="108" t="s">
        <v>444</v>
      </c>
      <c r="M95" s="109" t="s">
        <v>444</v>
      </c>
      <c r="N95" s="109" t="s">
        <v>444</v>
      </c>
      <c r="O95" s="109" t="s">
        <v>444</v>
      </c>
    </row>
    <row r="96" spans="1:15">
      <c r="A96" s="108" t="s">
        <v>319</v>
      </c>
      <c r="B96" s="108"/>
      <c r="C96" s="108">
        <v>1474</v>
      </c>
      <c r="D96" s="108"/>
      <c r="E96" s="108" t="s">
        <v>173</v>
      </c>
      <c r="F96" s="108" t="s">
        <v>402</v>
      </c>
      <c r="G96" s="108" t="s">
        <v>438</v>
      </c>
      <c r="H96" s="108">
        <v>4</v>
      </c>
      <c r="I96" s="108" t="s">
        <v>444</v>
      </c>
      <c r="J96" s="108" t="s">
        <v>444</v>
      </c>
      <c r="K96" s="108" t="s">
        <v>444</v>
      </c>
      <c r="L96" s="108" t="s">
        <v>444</v>
      </c>
      <c r="M96" s="109" t="s">
        <v>444</v>
      </c>
      <c r="N96" s="109" t="s">
        <v>444</v>
      </c>
      <c r="O96" s="109" t="s">
        <v>444</v>
      </c>
    </row>
    <row r="97" spans="1:15">
      <c r="A97" s="108" t="s">
        <v>320</v>
      </c>
      <c r="B97" s="108"/>
      <c r="C97" s="108">
        <v>1780</v>
      </c>
      <c r="D97" s="108"/>
      <c r="E97" s="108" t="s">
        <v>173</v>
      </c>
      <c r="F97" s="108" t="s">
        <v>402</v>
      </c>
      <c r="G97" s="108" t="s">
        <v>438</v>
      </c>
      <c r="H97" s="108">
        <v>1</v>
      </c>
      <c r="I97" s="108" t="s">
        <v>444</v>
      </c>
      <c r="J97" s="108" t="s">
        <v>444</v>
      </c>
      <c r="K97" s="108" t="s">
        <v>444</v>
      </c>
      <c r="L97" s="108" t="s">
        <v>444</v>
      </c>
      <c r="M97" s="109" t="s">
        <v>444</v>
      </c>
      <c r="N97" s="109" t="s">
        <v>444</v>
      </c>
      <c r="O97" s="109" t="s">
        <v>444</v>
      </c>
    </row>
    <row r="98" spans="1:15">
      <c r="A98" s="108" t="s">
        <v>321</v>
      </c>
      <c r="B98" s="108"/>
      <c r="C98" s="108">
        <v>1209</v>
      </c>
      <c r="D98" s="108"/>
      <c r="E98" s="108" t="s">
        <v>173</v>
      </c>
      <c r="F98" s="108" t="s">
        <v>402</v>
      </c>
      <c r="G98" s="108" t="s">
        <v>438</v>
      </c>
      <c r="H98" s="108">
        <v>1</v>
      </c>
      <c r="I98" s="108" t="s">
        <v>444</v>
      </c>
      <c r="J98" s="108" t="s">
        <v>444</v>
      </c>
      <c r="K98" s="108" t="s">
        <v>444</v>
      </c>
      <c r="L98" s="108" t="s">
        <v>444</v>
      </c>
      <c r="M98" s="109" t="s">
        <v>444</v>
      </c>
      <c r="N98" s="109" t="s">
        <v>444</v>
      </c>
      <c r="O98" s="109" t="s">
        <v>444</v>
      </c>
    </row>
    <row r="99" spans="1:15">
      <c r="A99" s="108" t="s">
        <v>322</v>
      </c>
      <c r="B99" s="108"/>
      <c r="C99" s="108">
        <v>1713</v>
      </c>
      <c r="D99" s="108"/>
      <c r="E99" s="108" t="s">
        <v>173</v>
      </c>
      <c r="F99" s="108" t="s">
        <v>402</v>
      </c>
      <c r="G99" s="108" t="s">
        <v>438</v>
      </c>
      <c r="H99" s="108" t="s">
        <v>323</v>
      </c>
      <c r="I99" s="108" t="s">
        <v>444</v>
      </c>
      <c r="J99" s="108" t="s">
        <v>444</v>
      </c>
      <c r="K99" s="108" t="s">
        <v>444</v>
      </c>
      <c r="L99" s="108" t="s">
        <v>444</v>
      </c>
      <c r="M99" s="109" t="s">
        <v>444</v>
      </c>
      <c r="N99" s="109" t="s">
        <v>444</v>
      </c>
      <c r="O99" s="109" t="s">
        <v>444</v>
      </c>
    </row>
    <row r="100" spans="1:15">
      <c r="A100" s="108" t="s">
        <v>324</v>
      </c>
      <c r="B100" s="108"/>
      <c r="C100" s="108">
        <v>1234</v>
      </c>
      <c r="D100" s="108"/>
      <c r="E100" s="108" t="s">
        <v>173</v>
      </c>
      <c r="F100" s="108" t="s">
        <v>402</v>
      </c>
      <c r="G100" s="108" t="s">
        <v>438</v>
      </c>
      <c r="H100" s="108">
        <v>0.02</v>
      </c>
      <c r="I100" s="108" t="s">
        <v>444</v>
      </c>
      <c r="J100" s="108" t="s">
        <v>444</v>
      </c>
      <c r="K100" s="108" t="s">
        <v>444</v>
      </c>
      <c r="L100" s="108" t="s">
        <v>444</v>
      </c>
      <c r="M100" s="109" t="s">
        <v>444</v>
      </c>
      <c r="N100" s="109" t="s">
        <v>444</v>
      </c>
      <c r="O100" s="109" t="s">
        <v>444</v>
      </c>
    </row>
    <row r="101" spans="1:15">
      <c r="A101" s="108" t="s">
        <v>325</v>
      </c>
      <c r="B101" s="108"/>
      <c r="C101" s="108">
        <v>1866</v>
      </c>
      <c r="D101" s="108"/>
      <c r="E101" s="108" t="s">
        <v>173</v>
      </c>
      <c r="F101" s="108" t="s">
        <v>402</v>
      </c>
      <c r="G101" s="108" t="s">
        <v>438</v>
      </c>
      <c r="H101" s="108" t="s">
        <v>326</v>
      </c>
      <c r="I101" s="108" t="s">
        <v>444</v>
      </c>
      <c r="J101" s="108" t="s">
        <v>444</v>
      </c>
      <c r="K101" s="108" t="s">
        <v>444</v>
      </c>
      <c r="L101" s="108" t="s">
        <v>444</v>
      </c>
      <c r="M101" s="109" t="s">
        <v>444</v>
      </c>
      <c r="N101" s="109" t="s">
        <v>444</v>
      </c>
      <c r="O101" s="109" t="s">
        <v>444</v>
      </c>
    </row>
    <row r="102" spans="1:15">
      <c r="A102" s="108" t="s">
        <v>327</v>
      </c>
      <c r="B102" s="108"/>
      <c r="C102" s="108">
        <v>1383</v>
      </c>
      <c r="D102" s="108"/>
      <c r="E102" s="108" t="s">
        <v>173</v>
      </c>
      <c r="F102" s="108" t="s">
        <v>402</v>
      </c>
      <c r="G102" s="108" t="s">
        <v>439</v>
      </c>
      <c r="H102" s="108">
        <v>7.8</v>
      </c>
      <c r="I102" s="108" t="s">
        <v>444</v>
      </c>
      <c r="J102" s="108" t="s">
        <v>444</v>
      </c>
      <c r="K102" s="108" t="s">
        <v>444</v>
      </c>
      <c r="L102" s="108" t="s">
        <v>444</v>
      </c>
      <c r="M102" s="109" t="s">
        <v>444</v>
      </c>
      <c r="N102" s="109" t="s">
        <v>444</v>
      </c>
      <c r="O102" s="109" t="s">
        <v>444</v>
      </c>
    </row>
    <row r="103" spans="1:15">
      <c r="A103" s="108" t="s">
        <v>328</v>
      </c>
      <c r="B103" s="108"/>
      <c r="C103" s="108">
        <v>1369</v>
      </c>
      <c r="D103" s="108"/>
      <c r="E103" s="108" t="s">
        <v>173</v>
      </c>
      <c r="F103" s="108" t="s">
        <v>402</v>
      </c>
      <c r="G103" s="108" t="s">
        <v>439</v>
      </c>
      <c r="H103" s="108">
        <v>0.83</v>
      </c>
      <c r="I103" s="108" t="s">
        <v>444</v>
      </c>
      <c r="J103" s="108" t="s">
        <v>444</v>
      </c>
      <c r="K103" s="108" t="s">
        <v>444</v>
      </c>
      <c r="L103" s="108" t="s">
        <v>444</v>
      </c>
      <c r="M103" s="109" t="s">
        <v>444</v>
      </c>
      <c r="N103" s="109" t="s">
        <v>444</v>
      </c>
      <c r="O103" s="109" t="s">
        <v>444</v>
      </c>
    </row>
    <row r="104" spans="1:15">
      <c r="A104" s="108" t="s">
        <v>329</v>
      </c>
      <c r="B104" s="108"/>
      <c r="C104" s="108">
        <v>1392</v>
      </c>
      <c r="D104" s="108"/>
      <c r="E104" s="108" t="s">
        <v>173</v>
      </c>
      <c r="F104" s="108" t="s">
        <v>402</v>
      </c>
      <c r="G104" s="108" t="s">
        <v>439</v>
      </c>
      <c r="H104" s="108">
        <v>1</v>
      </c>
      <c r="I104" s="108" t="s">
        <v>444</v>
      </c>
      <c r="J104" s="108" t="s">
        <v>444</v>
      </c>
      <c r="K104" s="108" t="s">
        <v>444</v>
      </c>
      <c r="L104" s="108" t="s">
        <v>444</v>
      </c>
      <c r="M104" s="109" t="s">
        <v>444</v>
      </c>
      <c r="N104" s="109" t="s">
        <v>444</v>
      </c>
      <c r="O104" s="109" t="s">
        <v>444</v>
      </c>
    </row>
    <row r="105" spans="1:15">
      <c r="A105" s="108" t="s">
        <v>330</v>
      </c>
      <c r="B105" s="108"/>
      <c r="C105" s="108">
        <v>1389</v>
      </c>
      <c r="D105" s="108"/>
      <c r="E105" s="108" t="s">
        <v>173</v>
      </c>
      <c r="F105" s="108" t="s">
        <v>402</v>
      </c>
      <c r="G105" s="108" t="s">
        <v>439</v>
      </c>
      <c r="H105" s="108">
        <v>3.4</v>
      </c>
      <c r="I105" s="108" t="s">
        <v>444</v>
      </c>
      <c r="J105" s="108" t="s">
        <v>444</v>
      </c>
      <c r="K105" s="108" t="s">
        <v>444</v>
      </c>
      <c r="L105" s="108" t="s">
        <v>444</v>
      </c>
      <c r="M105" s="109" t="s">
        <v>444</v>
      </c>
      <c r="N105" s="109" t="s">
        <v>444</v>
      </c>
      <c r="O105" s="109" t="s">
        <v>444</v>
      </c>
    </row>
    <row r="106" spans="1:15">
      <c r="A106" s="108" t="s">
        <v>362</v>
      </c>
      <c r="B106" s="108"/>
      <c r="C106" s="108">
        <v>5980</v>
      </c>
      <c r="D106" s="108" t="s">
        <v>342</v>
      </c>
      <c r="E106" s="108" t="s">
        <v>386</v>
      </c>
      <c r="F106" s="112" t="s">
        <v>388</v>
      </c>
      <c r="G106" s="108" t="s">
        <v>361</v>
      </c>
      <c r="H106" s="108" t="s">
        <v>387</v>
      </c>
      <c r="I106" s="108"/>
      <c r="J106" s="108"/>
      <c r="K106" s="108"/>
      <c r="L106" s="108"/>
      <c r="M106" s="109" t="s">
        <v>444</v>
      </c>
      <c r="N106" s="109" t="s">
        <v>444</v>
      </c>
      <c r="O106" s="109" t="s">
        <v>444</v>
      </c>
    </row>
    <row r="107" spans="1:15">
      <c r="A107" s="108" t="s">
        <v>363</v>
      </c>
      <c r="B107" s="108"/>
      <c r="C107" s="108">
        <v>5979</v>
      </c>
      <c r="D107" s="108" t="s">
        <v>343</v>
      </c>
      <c r="E107" s="108" t="s">
        <v>386</v>
      </c>
      <c r="F107" s="112" t="s">
        <v>388</v>
      </c>
      <c r="G107" s="108" t="s">
        <v>361</v>
      </c>
      <c r="H107" s="108" t="s">
        <v>387</v>
      </c>
      <c r="I107" s="108"/>
      <c r="J107" s="108"/>
      <c r="K107" s="108"/>
      <c r="L107" s="108"/>
      <c r="M107" s="109" t="s">
        <v>444</v>
      </c>
      <c r="N107" s="109" t="s">
        <v>444</v>
      </c>
      <c r="O107" s="109" t="s">
        <v>444</v>
      </c>
    </row>
    <row r="108" spans="1:15">
      <c r="A108" s="108" t="s">
        <v>364</v>
      </c>
      <c r="B108" s="108"/>
      <c r="C108" s="108">
        <v>5978</v>
      </c>
      <c r="D108" s="108" t="s">
        <v>344</v>
      </c>
      <c r="E108" s="108" t="s">
        <v>386</v>
      </c>
      <c r="F108" s="112" t="s">
        <v>388</v>
      </c>
      <c r="G108" s="108" t="s">
        <v>361</v>
      </c>
      <c r="H108" s="108" t="s">
        <v>387</v>
      </c>
      <c r="I108" s="108"/>
      <c r="J108" s="108"/>
      <c r="K108" s="108"/>
      <c r="L108" s="108"/>
      <c r="M108" s="109" t="s">
        <v>444</v>
      </c>
      <c r="N108" s="109" t="s">
        <v>444</v>
      </c>
      <c r="O108" s="109" t="s">
        <v>444</v>
      </c>
    </row>
    <row r="109" spans="1:15">
      <c r="A109" s="108" t="s">
        <v>365</v>
      </c>
      <c r="B109" s="108"/>
      <c r="C109" s="108">
        <v>5977</v>
      </c>
      <c r="D109" s="108" t="s">
        <v>345</v>
      </c>
      <c r="E109" s="108" t="s">
        <v>386</v>
      </c>
      <c r="F109" s="112" t="s">
        <v>388</v>
      </c>
      <c r="G109" s="108" t="s">
        <v>361</v>
      </c>
      <c r="H109" s="108" t="s">
        <v>387</v>
      </c>
      <c r="I109" s="108"/>
      <c r="J109" s="108"/>
      <c r="K109" s="108"/>
      <c r="L109" s="108"/>
      <c r="M109" s="109" t="s">
        <v>444</v>
      </c>
      <c r="N109" s="109" t="s">
        <v>444</v>
      </c>
      <c r="O109" s="109" t="s">
        <v>444</v>
      </c>
    </row>
    <row r="110" spans="1:15">
      <c r="A110" s="108" t="s">
        <v>366</v>
      </c>
      <c r="B110" s="108"/>
      <c r="C110" s="108">
        <v>5347</v>
      </c>
      <c r="D110" s="108" t="s">
        <v>346</v>
      </c>
      <c r="E110" s="108" t="s">
        <v>386</v>
      </c>
      <c r="F110" s="112" t="s">
        <v>388</v>
      </c>
      <c r="G110" s="108" t="s">
        <v>361</v>
      </c>
      <c r="H110" s="108" t="s">
        <v>387</v>
      </c>
      <c r="I110" s="108"/>
      <c r="J110" s="108"/>
      <c r="K110" s="108"/>
      <c r="L110" s="108"/>
      <c r="M110" s="109" t="s">
        <v>444</v>
      </c>
      <c r="N110" s="109" t="s">
        <v>444</v>
      </c>
      <c r="O110" s="109" t="s">
        <v>444</v>
      </c>
    </row>
    <row r="111" spans="1:15">
      <c r="A111" s="108" t="s">
        <v>367</v>
      </c>
      <c r="B111" s="108"/>
      <c r="C111" s="108">
        <v>6508</v>
      </c>
      <c r="D111" s="108" t="s">
        <v>347</v>
      </c>
      <c r="E111" s="108" t="s">
        <v>386</v>
      </c>
      <c r="F111" s="112" t="s">
        <v>388</v>
      </c>
      <c r="G111" s="108" t="s">
        <v>361</v>
      </c>
      <c r="H111" s="108" t="s">
        <v>387</v>
      </c>
      <c r="I111" s="108"/>
      <c r="J111" s="108"/>
      <c r="K111" s="108"/>
      <c r="L111" s="108"/>
      <c r="M111" s="109" t="s">
        <v>444</v>
      </c>
      <c r="N111" s="109" t="s">
        <v>444</v>
      </c>
      <c r="O111" s="109" t="s">
        <v>444</v>
      </c>
    </row>
    <row r="112" spans="1:15">
      <c r="A112" s="108" t="s">
        <v>368</v>
      </c>
      <c r="B112" s="108"/>
      <c r="C112" s="108">
        <v>6509</v>
      </c>
      <c r="D112" s="108" t="s">
        <v>348</v>
      </c>
      <c r="E112" s="108" t="s">
        <v>386</v>
      </c>
      <c r="F112" s="112" t="s">
        <v>388</v>
      </c>
      <c r="G112" s="108" t="s">
        <v>361</v>
      </c>
      <c r="H112" s="108" t="s">
        <v>387</v>
      </c>
      <c r="I112" s="108"/>
      <c r="J112" s="108"/>
      <c r="K112" s="108"/>
      <c r="L112" s="108"/>
      <c r="M112" s="109" t="s">
        <v>444</v>
      </c>
      <c r="N112" s="109" t="s">
        <v>444</v>
      </c>
      <c r="O112" s="109" t="s">
        <v>444</v>
      </c>
    </row>
    <row r="113" spans="1:15">
      <c r="A113" s="108" t="s">
        <v>369</v>
      </c>
      <c r="B113" s="108"/>
      <c r="C113" s="108">
        <v>6510</v>
      </c>
      <c r="D113" s="108" t="s">
        <v>349</v>
      </c>
      <c r="E113" s="108" t="s">
        <v>386</v>
      </c>
      <c r="F113" s="112" t="s">
        <v>388</v>
      </c>
      <c r="G113" s="108" t="s">
        <v>361</v>
      </c>
      <c r="H113" s="108" t="s">
        <v>387</v>
      </c>
      <c r="I113" s="108"/>
      <c r="J113" s="108"/>
      <c r="K113" s="108"/>
      <c r="L113" s="108"/>
      <c r="M113" s="109" t="s">
        <v>444</v>
      </c>
      <c r="N113" s="109" t="s">
        <v>444</v>
      </c>
      <c r="O113" s="109" t="s">
        <v>444</v>
      </c>
    </row>
    <row r="114" spans="1:15">
      <c r="A114" s="108" t="s">
        <v>370</v>
      </c>
      <c r="B114" s="108"/>
      <c r="C114" s="108">
        <v>6507</v>
      </c>
      <c r="D114" s="108" t="s">
        <v>350</v>
      </c>
      <c r="E114" s="108" t="s">
        <v>386</v>
      </c>
      <c r="F114" s="112" t="s">
        <v>388</v>
      </c>
      <c r="G114" s="108" t="s">
        <v>361</v>
      </c>
      <c r="H114" s="108" t="s">
        <v>387</v>
      </c>
      <c r="I114" s="108"/>
      <c r="J114" s="108"/>
      <c r="K114" s="108"/>
      <c r="L114" s="108"/>
      <c r="M114" s="109" t="s">
        <v>444</v>
      </c>
      <c r="N114" s="109" t="s">
        <v>444</v>
      </c>
      <c r="O114" s="109" t="s">
        <v>444</v>
      </c>
    </row>
    <row r="115" spans="1:15">
      <c r="A115" s="108" t="s">
        <v>371</v>
      </c>
      <c r="B115" s="108"/>
      <c r="C115" s="108">
        <v>6549</v>
      </c>
      <c r="D115" s="108" t="s">
        <v>351</v>
      </c>
      <c r="E115" s="108" t="s">
        <v>386</v>
      </c>
      <c r="F115" s="112" t="s">
        <v>388</v>
      </c>
      <c r="G115" s="108" t="s">
        <v>361</v>
      </c>
      <c r="H115" s="108" t="s">
        <v>387</v>
      </c>
      <c r="I115" s="108"/>
      <c r="J115" s="108"/>
      <c r="K115" s="108"/>
      <c r="L115" s="108"/>
      <c r="M115" s="109" t="s">
        <v>444</v>
      </c>
      <c r="N115" s="109" t="s">
        <v>444</v>
      </c>
      <c r="O115" s="109" t="s">
        <v>444</v>
      </c>
    </row>
    <row r="116" spans="1:15">
      <c r="A116" s="108" t="s">
        <v>372</v>
      </c>
      <c r="B116" s="108"/>
      <c r="C116" s="108">
        <v>6025</v>
      </c>
      <c r="D116" s="108" t="s">
        <v>352</v>
      </c>
      <c r="E116" s="108" t="s">
        <v>386</v>
      </c>
      <c r="F116" s="112" t="s">
        <v>388</v>
      </c>
      <c r="G116" s="108" t="s">
        <v>361</v>
      </c>
      <c r="H116" s="108" t="s">
        <v>387</v>
      </c>
      <c r="I116" s="108"/>
      <c r="J116" s="108"/>
      <c r="K116" s="108"/>
      <c r="L116" s="108"/>
      <c r="M116" s="109" t="s">
        <v>444</v>
      </c>
      <c r="N116" s="109" t="s">
        <v>444</v>
      </c>
      <c r="O116" s="109" t="s">
        <v>444</v>
      </c>
    </row>
    <row r="117" spans="1:15">
      <c r="A117" s="108" t="s">
        <v>373</v>
      </c>
      <c r="B117" s="108"/>
      <c r="C117" s="108">
        <v>8738</v>
      </c>
      <c r="D117" s="108" t="s">
        <v>353</v>
      </c>
      <c r="E117" s="108" t="s">
        <v>386</v>
      </c>
      <c r="F117" s="112" t="s">
        <v>388</v>
      </c>
      <c r="G117" s="108" t="s">
        <v>361</v>
      </c>
      <c r="H117" s="108" t="s">
        <v>387</v>
      </c>
      <c r="I117" s="108"/>
      <c r="J117" s="108"/>
      <c r="K117" s="108"/>
      <c r="L117" s="108"/>
      <c r="M117" s="109" t="s">
        <v>444</v>
      </c>
      <c r="N117" s="109" t="s">
        <v>444</v>
      </c>
      <c r="O117" s="109" t="s">
        <v>444</v>
      </c>
    </row>
    <row r="118" spans="1:15">
      <c r="A118" s="108" t="s">
        <v>374</v>
      </c>
      <c r="B118" s="108"/>
      <c r="C118" s="108">
        <v>6830</v>
      </c>
      <c r="D118" s="108" t="s">
        <v>354</v>
      </c>
      <c r="E118" s="108" t="s">
        <v>386</v>
      </c>
      <c r="F118" s="112" t="s">
        <v>388</v>
      </c>
      <c r="G118" s="108" t="s">
        <v>361</v>
      </c>
      <c r="H118" s="108" t="s">
        <v>387</v>
      </c>
      <c r="I118" s="108"/>
      <c r="J118" s="108"/>
      <c r="K118" s="108"/>
      <c r="L118" s="108"/>
      <c r="M118" s="109" t="s">
        <v>444</v>
      </c>
      <c r="N118" s="109" t="s">
        <v>444</v>
      </c>
      <c r="O118" s="109" t="s">
        <v>444</v>
      </c>
    </row>
    <row r="119" spans="1:15">
      <c r="A119" s="108" t="s">
        <v>380</v>
      </c>
      <c r="B119" s="108"/>
      <c r="C119" s="108">
        <v>6542</v>
      </c>
      <c r="D119" s="108" t="s">
        <v>355</v>
      </c>
      <c r="E119" s="108" t="s">
        <v>386</v>
      </c>
      <c r="F119" s="112" t="s">
        <v>388</v>
      </c>
      <c r="G119" s="108" t="s">
        <v>361</v>
      </c>
      <c r="H119" s="108" t="s">
        <v>387</v>
      </c>
      <c r="I119" s="108"/>
      <c r="J119" s="108"/>
      <c r="K119" s="108"/>
      <c r="L119" s="108"/>
      <c r="M119" s="109" t="s">
        <v>444</v>
      </c>
      <c r="N119" s="109" t="s">
        <v>444</v>
      </c>
      <c r="O119" s="109" t="s">
        <v>444</v>
      </c>
    </row>
    <row r="120" spans="1:15">
      <c r="A120" s="108" t="s">
        <v>379</v>
      </c>
      <c r="B120" s="108"/>
      <c r="C120" s="108">
        <v>8739</v>
      </c>
      <c r="D120" s="108" t="s">
        <v>356</v>
      </c>
      <c r="E120" s="108" t="s">
        <v>386</v>
      </c>
      <c r="F120" s="112" t="s">
        <v>388</v>
      </c>
      <c r="G120" s="108" t="s">
        <v>361</v>
      </c>
      <c r="H120" s="108" t="s">
        <v>387</v>
      </c>
      <c r="I120" s="108"/>
      <c r="J120" s="108"/>
      <c r="K120" s="108"/>
      <c r="L120" s="108"/>
      <c r="M120" s="109" t="s">
        <v>444</v>
      </c>
      <c r="N120" s="109" t="s">
        <v>444</v>
      </c>
      <c r="O120" s="109" t="s">
        <v>444</v>
      </c>
    </row>
    <row r="121" spans="1:15">
      <c r="A121" s="108" t="s">
        <v>378</v>
      </c>
      <c r="B121" s="108"/>
      <c r="C121" s="108">
        <v>6550</v>
      </c>
      <c r="D121" s="108" t="s">
        <v>357</v>
      </c>
      <c r="E121" s="108" t="s">
        <v>386</v>
      </c>
      <c r="F121" s="112" t="s">
        <v>388</v>
      </c>
      <c r="G121" s="108" t="s">
        <v>361</v>
      </c>
      <c r="H121" s="108" t="s">
        <v>387</v>
      </c>
      <c r="I121" s="108"/>
      <c r="J121" s="108"/>
      <c r="K121" s="108"/>
      <c r="L121" s="108"/>
      <c r="M121" s="109" t="s">
        <v>444</v>
      </c>
      <c r="N121" s="109" t="s">
        <v>444</v>
      </c>
      <c r="O121" s="109" t="s">
        <v>444</v>
      </c>
    </row>
    <row r="122" spans="1:15">
      <c r="A122" s="108" t="s">
        <v>377</v>
      </c>
      <c r="B122" s="108"/>
      <c r="C122" s="108">
        <v>8740</v>
      </c>
      <c r="D122" s="108" t="s">
        <v>358</v>
      </c>
      <c r="E122" s="108" t="s">
        <v>386</v>
      </c>
      <c r="F122" s="112" t="s">
        <v>388</v>
      </c>
      <c r="G122" s="108" t="s">
        <v>361</v>
      </c>
      <c r="H122" s="108" t="s">
        <v>387</v>
      </c>
      <c r="I122" s="108"/>
      <c r="J122" s="108"/>
      <c r="K122" s="108"/>
      <c r="L122" s="108"/>
      <c r="M122" s="109" t="s">
        <v>444</v>
      </c>
      <c r="N122" s="109" t="s">
        <v>444</v>
      </c>
      <c r="O122" s="109" t="s">
        <v>444</v>
      </c>
    </row>
    <row r="123" spans="1:15">
      <c r="A123" s="108" t="s">
        <v>376</v>
      </c>
      <c r="B123" s="108"/>
      <c r="C123" s="108">
        <v>8741</v>
      </c>
      <c r="D123" s="108" t="s">
        <v>359</v>
      </c>
      <c r="E123" s="108" t="s">
        <v>386</v>
      </c>
      <c r="F123" s="112" t="s">
        <v>388</v>
      </c>
      <c r="G123" s="108" t="s">
        <v>361</v>
      </c>
      <c r="H123" s="108" t="s">
        <v>387</v>
      </c>
      <c r="I123" s="108"/>
      <c r="J123" s="108"/>
      <c r="K123" s="108"/>
      <c r="L123" s="108"/>
      <c r="M123" s="109" t="s">
        <v>444</v>
      </c>
      <c r="N123" s="109" t="s">
        <v>444</v>
      </c>
      <c r="O123" s="109" t="s">
        <v>444</v>
      </c>
    </row>
    <row r="124" spans="1:15">
      <c r="A124" s="134" t="s">
        <v>375</v>
      </c>
      <c r="B124" s="134"/>
      <c r="C124" s="134">
        <v>8742</v>
      </c>
      <c r="D124" s="134" t="s">
        <v>360</v>
      </c>
      <c r="E124" s="134" t="s">
        <v>386</v>
      </c>
      <c r="F124" s="135" t="s">
        <v>388</v>
      </c>
      <c r="G124" s="134" t="s">
        <v>361</v>
      </c>
      <c r="H124" s="134" t="s">
        <v>387</v>
      </c>
      <c r="I124" s="134"/>
      <c r="J124" s="134"/>
      <c r="K124" s="134"/>
      <c r="L124" s="134"/>
      <c r="M124" s="136" t="s">
        <v>444</v>
      </c>
      <c r="N124" s="136" t="s">
        <v>444</v>
      </c>
      <c r="O124" s="136" t="s">
        <v>444</v>
      </c>
    </row>
    <row r="125" spans="1:15" s="138" customFormat="1">
      <c r="A125" s="137"/>
      <c r="M125" s="139"/>
    </row>
  </sheetData>
  <autoFilter ref="A4:M124" xr:uid="{72BE25E3-E1B1-431A-9FAC-FD791C75CB13}"/>
  <mergeCells count="14">
    <mergeCell ref="A3:A4"/>
    <mergeCell ref="B20:B21"/>
    <mergeCell ref="M3:O3"/>
    <mergeCell ref="L3:L4"/>
    <mergeCell ref="K3:K4"/>
    <mergeCell ref="J3:J4"/>
    <mergeCell ref="I3:I4"/>
    <mergeCell ref="H3:H4"/>
    <mergeCell ref="G3:G4"/>
    <mergeCell ref="F3:F4"/>
    <mergeCell ref="E3:E4"/>
    <mergeCell ref="D3:D4"/>
    <mergeCell ref="C3:C4"/>
    <mergeCell ref="B3:B4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1B96-7AB3-41F1-9DD1-7D5C1091D702}">
  <sheetPr codeName="Feuil5"/>
  <dimension ref="A1:C8"/>
  <sheetViews>
    <sheetView workbookViewId="0">
      <selection activeCell="E22" sqref="E22"/>
    </sheetView>
  </sheetViews>
  <sheetFormatPr baseColWidth="10" defaultRowHeight="12.75"/>
  <cols>
    <col min="1" max="1" width="21.42578125" style="104" customWidth="1"/>
    <col min="2" max="16384" width="11.42578125" style="104"/>
  </cols>
  <sheetData>
    <row r="1" spans="1:3" ht="79.5" customHeight="1">
      <c r="A1" s="141" t="s">
        <v>333</v>
      </c>
      <c r="C1" s="141" t="s">
        <v>141</v>
      </c>
    </row>
    <row r="2" spans="1:3">
      <c r="A2" s="102" t="s">
        <v>334</v>
      </c>
      <c r="C2" s="102" t="s">
        <v>173</v>
      </c>
    </row>
    <row r="3" spans="1:3">
      <c r="A3" s="102" t="s">
        <v>335</v>
      </c>
      <c r="C3" s="102" t="s">
        <v>135</v>
      </c>
    </row>
    <row r="4" spans="1:3">
      <c r="A4" s="102" t="s">
        <v>336</v>
      </c>
      <c r="C4" s="102" t="s">
        <v>136</v>
      </c>
    </row>
    <row r="5" spans="1:3">
      <c r="A5" s="102" t="s">
        <v>337</v>
      </c>
      <c r="C5" s="102" t="s">
        <v>341</v>
      </c>
    </row>
    <row r="6" spans="1:3">
      <c r="A6" s="102" t="s">
        <v>338</v>
      </c>
    </row>
    <row r="7" spans="1:3">
      <c r="A7" s="102" t="s">
        <v>339</v>
      </c>
    </row>
    <row r="8" spans="1:3">
      <c r="A8" s="102" t="s">
        <v>340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EE5FB-F6EA-4BD4-900C-31E4BA2E50B5}">
  <sheetPr codeName="Feuil6"/>
  <dimension ref="A1:H1"/>
  <sheetViews>
    <sheetView workbookViewId="0">
      <selection activeCell="E31" sqref="E31"/>
    </sheetView>
  </sheetViews>
  <sheetFormatPr baseColWidth="10" defaultRowHeight="12.75"/>
  <sheetData>
    <row r="1" spans="1:8" s="77" customFormat="1">
      <c r="A1" s="77" t="s">
        <v>132</v>
      </c>
      <c r="B1" s="77" t="s">
        <v>137</v>
      </c>
      <c r="C1" s="77" t="s">
        <v>138</v>
      </c>
      <c r="E1" s="77" t="s">
        <v>133</v>
      </c>
      <c r="F1" s="77" t="s">
        <v>134</v>
      </c>
      <c r="G1" s="77" t="s">
        <v>135</v>
      </c>
      <c r="H1" s="77" t="s">
        <v>136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Partie 1 - INFOS_GENERALES</vt:lpstr>
      <vt:lpstr>Partie 2 - INFOS_PAR_PARAMETRES</vt:lpstr>
      <vt:lpstr>Partie 3 - INFOS_SUBSTANCES</vt:lpstr>
      <vt:lpstr>INFOS_SUBSTANCES_detaillées</vt:lpstr>
      <vt:lpstr>Compartiments</vt:lpstr>
      <vt:lpstr>Feuil1</vt:lpstr>
    </vt:vector>
  </TitlesOfParts>
  <Manager>HEUZE Amélie</Manager>
  <Company>Agence de l'eau Loire-Bretagne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Liste des polluants et normes de qualité environnementales correspondantes</dc:title>
  <dc:subject>Annexe du guide "Micropolluants - Guide à la réalisation d'études d'acceptabilité du milieu vis-à vis des rejets ponctuels en micropolluants"</dc:subject>
  <dc:creator>Agence de l'eau Loire-Bretagne</dc:creator>
  <cp:lastModifiedBy>Christophe BROCHIER</cp:lastModifiedBy>
  <cp:lastPrinted>2024-07-26T13:13:44Z</cp:lastPrinted>
  <dcterms:created xsi:type="dcterms:W3CDTF">2023-02-24T17:29:03Z</dcterms:created>
  <dcterms:modified xsi:type="dcterms:W3CDTF">2025-04-30T09:22:23Z</dcterms:modified>
</cp:coreProperties>
</file>